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6996" windowHeight="4812" firstSheet="1" activeTab="2"/>
  </bookViews>
  <sheets>
    <sheet name="Рейтинговая таблица организаций" sheetId="1" r:id="rId1"/>
    <sheet name="для bus.gov.ru" sheetId="2" r:id="rId2"/>
    <sheet name="ИТОГ" sheetId="3" r:id="rId3"/>
    <sheet name="Лист3" sheetId="4" state="hidden" r:id="rId4"/>
    <sheet name="Лист2" sheetId="5" r:id="rId5"/>
    <sheet name="Лист1" sheetId="6" r:id="rId6"/>
    <sheet name="Лист21" sheetId="7" state="hidden" r:id="rId7"/>
    <sheet name="Лист22" sheetId="8" state="hidden" r:id="rId8"/>
    <sheet name="Матрица бас гов" sheetId="9" r:id="rId9"/>
    <sheet name="Лист19" sheetId="10" state="hidden" r:id="rId10"/>
    <sheet name="Критерии и показатели" sheetId="11" r:id="rId11"/>
    <sheet name="для таблиц" sheetId="12" r:id="rId12"/>
    <sheet name="Лист14" sheetId="13" r:id="rId13"/>
    <sheet name="для рейтингов" sheetId="14" state="hidden" r:id="rId14"/>
    <sheet name="Лист4" sheetId="15" r:id="rId15"/>
  </sheets>
  <calcPr calcId="144525"/>
</workbook>
</file>

<file path=xl/calcChain.xml><?xml version="1.0" encoding="utf-8"?>
<calcChain xmlns="http://schemas.openxmlformats.org/spreadsheetml/2006/main">
  <c r="EK22" i="14" l="1"/>
  <c r="EM22" i="14" s="1"/>
  <c r="EH22" i="14"/>
  <c r="EF22" i="14"/>
  <c r="ED22" i="14"/>
  <c r="DZ22" i="14"/>
  <c r="EB22" i="14" s="1"/>
  <c r="DX22" i="14"/>
  <c r="DV22" i="14"/>
  <c r="DT22" i="14"/>
  <c r="DS22" i="14"/>
  <c r="DR22" i="14"/>
  <c r="DN22" i="14"/>
  <c r="DP22" i="14" s="1"/>
  <c r="DL22" i="14"/>
  <c r="DJ22" i="14"/>
  <c r="DH22" i="14"/>
  <c r="DG22" i="14"/>
  <c r="DF22" i="14"/>
  <c r="DB22" i="14"/>
  <c r="DD22" i="14" s="1"/>
  <c r="DA22" i="14"/>
  <c r="CZ22" i="14"/>
  <c r="CX22" i="14"/>
  <c r="CV22" i="14"/>
  <c r="CT22" i="14"/>
  <c r="CP22" i="14"/>
  <c r="CR22" i="14" s="1"/>
  <c r="CO22" i="14"/>
  <c r="CN22" i="14"/>
  <c r="CL22" i="14"/>
  <c r="CJ22" i="14"/>
  <c r="CH22" i="14"/>
  <c r="CD22" i="14"/>
  <c r="CF22" i="14" s="1"/>
  <c r="CB22" i="14"/>
  <c r="BZ22" i="14"/>
  <c r="BX22" i="14"/>
  <c r="BW22" i="14"/>
  <c r="BV22" i="14"/>
  <c r="BR22" i="14"/>
  <c r="BT22" i="14" s="1"/>
  <c r="BP22" i="14"/>
  <c r="BN22" i="14"/>
  <c r="BL22" i="14"/>
  <c r="BK22" i="14"/>
  <c r="BJ22" i="14"/>
  <c r="BF22" i="14"/>
  <c r="BH22" i="14" s="1"/>
  <c r="BE22" i="14"/>
  <c r="BD22" i="14"/>
  <c r="BB22" i="14"/>
  <c r="AZ22" i="14"/>
  <c r="AX22" i="14"/>
  <c r="AT22" i="14"/>
  <c r="AV22" i="14" s="1"/>
  <c r="AS22" i="14"/>
  <c r="AR22" i="14"/>
  <c r="AP22" i="14"/>
  <c r="AN22" i="14"/>
  <c r="AL22" i="14"/>
  <c r="AH22" i="14"/>
  <c r="AJ22" i="14" s="1"/>
  <c r="AF22" i="14"/>
  <c r="AD22" i="14"/>
  <c r="AB22" i="14"/>
  <c r="AA22" i="14"/>
  <c r="Z22" i="14"/>
  <c r="V22" i="14"/>
  <c r="X22" i="14" s="1"/>
  <c r="T22" i="14"/>
  <c r="R22" i="14"/>
  <c r="P22" i="14"/>
  <c r="O22" i="14"/>
  <c r="N22" i="14"/>
  <c r="M22" i="14"/>
  <c r="I22" i="14"/>
  <c r="K22" i="14" s="1"/>
  <c r="G22" i="14"/>
  <c r="C22" i="14"/>
  <c r="E22" i="14" s="1"/>
  <c r="B22" i="14"/>
  <c r="EK21" i="14"/>
  <c r="EM21" i="14" s="1"/>
  <c r="EJ21" i="14"/>
  <c r="EF21" i="14"/>
  <c r="EH21" i="14" s="1"/>
  <c r="ED21" i="14"/>
  <c r="DZ21" i="14"/>
  <c r="EB21" i="14" s="1"/>
  <c r="DY21" i="14"/>
  <c r="DX21" i="14"/>
  <c r="DV21" i="14"/>
  <c r="DT21" i="14"/>
  <c r="DR21" i="14"/>
  <c r="DP21" i="14"/>
  <c r="DN21" i="14"/>
  <c r="DL21" i="14"/>
  <c r="DJ21" i="14"/>
  <c r="DH21" i="14"/>
  <c r="DF21" i="14"/>
  <c r="DD21" i="14"/>
  <c r="DB21" i="14"/>
  <c r="DA21" i="14"/>
  <c r="CZ21" i="14"/>
  <c r="CV21" i="14"/>
  <c r="CX21" i="14" s="1"/>
  <c r="CT21" i="14"/>
  <c r="CP21" i="14"/>
  <c r="CR21" i="14" s="1"/>
  <c r="CO21" i="14"/>
  <c r="CN21" i="14"/>
  <c r="CJ21" i="14"/>
  <c r="CL21" i="14" s="1"/>
  <c r="CH21" i="14"/>
  <c r="CD21" i="14"/>
  <c r="CF21" i="14" s="1"/>
  <c r="CC21" i="14"/>
  <c r="CB21" i="14"/>
  <c r="BZ21" i="14"/>
  <c r="BX21" i="14"/>
  <c r="BV21" i="14"/>
  <c r="BT21" i="14"/>
  <c r="BR21" i="14"/>
  <c r="BP21" i="14"/>
  <c r="BN21" i="14"/>
  <c r="BL21" i="14"/>
  <c r="BJ21" i="14"/>
  <c r="BH21" i="14"/>
  <c r="BF21" i="14"/>
  <c r="BE21" i="14"/>
  <c r="BD21" i="14"/>
  <c r="AZ21" i="14"/>
  <c r="BB21" i="14" s="1"/>
  <c r="AX21" i="14"/>
  <c r="AT21" i="14"/>
  <c r="AV21" i="14" s="1"/>
  <c r="AS21" i="14"/>
  <c r="AR21" i="14"/>
  <c r="AN21" i="14"/>
  <c r="AP21" i="14" s="1"/>
  <c r="AL21" i="14"/>
  <c r="AH21" i="14"/>
  <c r="AJ21" i="14" s="1"/>
  <c r="AG21" i="14"/>
  <c r="AF21" i="14"/>
  <c r="AD21" i="14"/>
  <c r="AB21" i="14"/>
  <c r="Z21" i="14"/>
  <c r="X21" i="14"/>
  <c r="V21" i="14"/>
  <c r="T21" i="14"/>
  <c r="R21" i="14"/>
  <c r="P21" i="14"/>
  <c r="N21" i="14"/>
  <c r="M21" i="14"/>
  <c r="I21" i="14"/>
  <c r="K21" i="14" s="1"/>
  <c r="H21" i="14"/>
  <c r="G21" i="14"/>
  <c r="E21" i="14"/>
  <c r="C21" i="14"/>
  <c r="B21" i="14"/>
  <c r="EM20" i="14"/>
  <c r="EK20" i="14"/>
  <c r="EJ20" i="14"/>
  <c r="EF20" i="14"/>
  <c r="EH20" i="14" s="1"/>
  <c r="EE20" i="14"/>
  <c r="ED20" i="14"/>
  <c r="EB20" i="14"/>
  <c r="DZ20" i="14"/>
  <c r="DY20" i="14"/>
  <c r="DX20" i="14"/>
  <c r="DT20" i="14"/>
  <c r="DV20" i="14" s="1"/>
  <c r="DS20" i="14"/>
  <c r="DR20" i="14"/>
  <c r="DP20" i="14"/>
  <c r="DN20" i="14"/>
  <c r="DM20" i="14"/>
  <c r="DL20" i="14"/>
  <c r="DH20" i="14"/>
  <c r="DJ20" i="14" s="1"/>
  <c r="DG20" i="14"/>
  <c r="DF20" i="14"/>
  <c r="DD20" i="14"/>
  <c r="DB20" i="14"/>
  <c r="DA20" i="14"/>
  <c r="CZ20" i="14"/>
  <c r="CV20" i="14"/>
  <c r="CX20" i="14" s="1"/>
  <c r="CU20" i="14"/>
  <c r="CT20" i="14"/>
  <c r="CR20" i="14"/>
  <c r="CP20" i="14"/>
  <c r="CO20" i="14"/>
  <c r="CN20" i="14"/>
  <c r="CJ20" i="14"/>
  <c r="CL20" i="14" s="1"/>
  <c r="CI20" i="14"/>
  <c r="CH20" i="14"/>
  <c r="CF20" i="14"/>
  <c r="CD20" i="14"/>
  <c r="CC20" i="14"/>
  <c r="CB20" i="14"/>
  <c r="BX20" i="14"/>
  <c r="BZ20" i="14" s="1"/>
  <c r="BW20" i="14"/>
  <c r="BV20" i="14"/>
  <c r="BT20" i="14"/>
  <c r="BR20" i="14"/>
  <c r="BQ20" i="14"/>
  <c r="BP20" i="14"/>
  <c r="BL20" i="14"/>
  <c r="BN20" i="14" s="1"/>
  <c r="BK20" i="14"/>
  <c r="BJ20" i="14"/>
  <c r="BH20" i="14"/>
  <c r="BF20" i="14"/>
  <c r="BE20" i="14"/>
  <c r="BD20" i="14"/>
  <c r="AZ20" i="14"/>
  <c r="BB20" i="14" s="1"/>
  <c r="AY20" i="14"/>
  <c r="AX20" i="14"/>
  <c r="AV20" i="14"/>
  <c r="AT20" i="14"/>
  <c r="AS20" i="14"/>
  <c r="AR20" i="14"/>
  <c r="AN20" i="14"/>
  <c r="AP20" i="14" s="1"/>
  <c r="AM20" i="14"/>
  <c r="AL20" i="14"/>
  <c r="AJ20" i="14"/>
  <c r="AH20" i="14"/>
  <c r="AG20" i="14"/>
  <c r="AF20" i="14"/>
  <c r="AB20" i="14"/>
  <c r="AD20" i="14" s="1"/>
  <c r="AA20" i="14"/>
  <c r="Z20" i="14"/>
  <c r="X20" i="14"/>
  <c r="V20" i="14"/>
  <c r="U20" i="14"/>
  <c r="T20" i="14"/>
  <c r="P20" i="14"/>
  <c r="R20" i="14" s="1"/>
  <c r="O20" i="14"/>
  <c r="N20" i="14"/>
  <c r="M20" i="14"/>
  <c r="K20" i="14"/>
  <c r="I20" i="14"/>
  <c r="H20" i="14"/>
  <c r="G20" i="14"/>
  <c r="E20" i="14"/>
  <c r="C20" i="14"/>
  <c r="B20" i="14"/>
  <c r="EM19" i="14"/>
  <c r="EK19" i="14"/>
  <c r="EJ19" i="14"/>
  <c r="EF19" i="14"/>
  <c r="EH19" i="14" s="1"/>
  <c r="ED19" i="14"/>
  <c r="DZ19" i="14"/>
  <c r="EB19" i="14" s="1"/>
  <c r="DX19" i="14"/>
  <c r="DT19" i="14"/>
  <c r="DV19" i="14" s="1"/>
  <c r="DR19" i="14"/>
  <c r="DP19" i="14"/>
  <c r="DN19" i="14"/>
  <c r="DL19" i="14"/>
  <c r="DJ19" i="14"/>
  <c r="DH19" i="14"/>
  <c r="DF19" i="14"/>
  <c r="DD19" i="14"/>
  <c r="DB19" i="14"/>
  <c r="CZ19" i="14"/>
  <c r="CX19" i="14"/>
  <c r="CV19" i="14"/>
  <c r="CT19" i="14"/>
  <c r="CP19" i="14"/>
  <c r="CR19" i="14" s="1"/>
  <c r="CN19" i="14"/>
  <c r="CJ19" i="14"/>
  <c r="CL19" i="14" s="1"/>
  <c r="CH19" i="14"/>
  <c r="CD19" i="14"/>
  <c r="CF19" i="14" s="1"/>
  <c r="CB19" i="14"/>
  <c r="BX19" i="14"/>
  <c r="BZ19" i="14" s="1"/>
  <c r="BV19" i="14"/>
  <c r="BT19" i="14"/>
  <c r="BR19" i="14"/>
  <c r="BP19" i="14"/>
  <c r="BN19" i="14"/>
  <c r="BL19" i="14"/>
  <c r="BJ19" i="14"/>
  <c r="BH19" i="14"/>
  <c r="BF19" i="14"/>
  <c r="BD19" i="14"/>
  <c r="BB19" i="14"/>
  <c r="AZ19" i="14"/>
  <c r="AX19" i="14"/>
  <c r="AT19" i="14"/>
  <c r="AV19" i="14" s="1"/>
  <c r="AR19" i="14"/>
  <c r="AP19" i="14"/>
  <c r="AN19" i="14"/>
  <c r="AL19" i="14"/>
  <c r="AH19" i="14"/>
  <c r="AJ19" i="14" s="1"/>
  <c r="AF19" i="14"/>
  <c r="AD19" i="14"/>
  <c r="AB19" i="14"/>
  <c r="Z19" i="14"/>
  <c r="V19" i="14"/>
  <c r="X19" i="14" s="1"/>
  <c r="T19" i="14"/>
  <c r="R19" i="14"/>
  <c r="P19" i="14"/>
  <c r="N19" i="14"/>
  <c r="M19" i="14"/>
  <c r="K19" i="14"/>
  <c r="I19" i="14"/>
  <c r="G19" i="14"/>
  <c r="C19" i="14"/>
  <c r="E19" i="14" s="1"/>
  <c r="B19" i="14"/>
  <c r="EK18" i="14"/>
  <c r="EM18" i="14" s="1"/>
  <c r="EH18" i="14"/>
  <c r="EF18" i="14"/>
  <c r="ED18" i="14"/>
  <c r="DZ18" i="14"/>
  <c r="EB18" i="14" s="1"/>
  <c r="DY18" i="14"/>
  <c r="DX18" i="14"/>
  <c r="DV18" i="14"/>
  <c r="DT18" i="14"/>
  <c r="DR18" i="14"/>
  <c r="DN18" i="14"/>
  <c r="DP18" i="14" s="1"/>
  <c r="DM18" i="14"/>
  <c r="DL18" i="14"/>
  <c r="DJ18" i="14"/>
  <c r="DH18" i="14"/>
  <c r="DF18" i="14"/>
  <c r="DB18" i="14"/>
  <c r="DD18" i="14" s="1"/>
  <c r="DA18" i="14"/>
  <c r="CZ18" i="14"/>
  <c r="CX18" i="14"/>
  <c r="CV18" i="14"/>
  <c r="CT18" i="14"/>
  <c r="CP18" i="14"/>
  <c r="CR18" i="14" s="1"/>
  <c r="CO18" i="14"/>
  <c r="CN18" i="14"/>
  <c r="CL18" i="14"/>
  <c r="CJ18" i="14"/>
  <c r="CH18" i="14"/>
  <c r="CD18" i="14"/>
  <c r="CF18" i="14" s="1"/>
  <c r="CC18" i="14"/>
  <c r="CB18" i="14"/>
  <c r="BZ18" i="14"/>
  <c r="BX18" i="14"/>
  <c r="BV18" i="14"/>
  <c r="BR18" i="14"/>
  <c r="BT18" i="14" s="1"/>
  <c r="BQ18" i="14"/>
  <c r="BP18" i="14"/>
  <c r="BN18" i="14"/>
  <c r="BL18" i="14"/>
  <c r="BJ18" i="14"/>
  <c r="BF18" i="14"/>
  <c r="BH18" i="14" s="1"/>
  <c r="BE18" i="14"/>
  <c r="BD18" i="14"/>
  <c r="BB18" i="14"/>
  <c r="AZ18" i="14"/>
  <c r="AX18" i="14"/>
  <c r="AT18" i="14"/>
  <c r="AV18" i="14" s="1"/>
  <c r="AS18" i="14"/>
  <c r="AR18" i="14"/>
  <c r="AP18" i="14"/>
  <c r="AN18" i="14"/>
  <c r="AL18" i="14"/>
  <c r="AH18" i="14"/>
  <c r="AJ18" i="14" s="1"/>
  <c r="AG18" i="14"/>
  <c r="AF18" i="14"/>
  <c r="AD18" i="14"/>
  <c r="AB18" i="14"/>
  <c r="Z18" i="14"/>
  <c r="V18" i="14"/>
  <c r="X18" i="14" s="1"/>
  <c r="U18" i="14"/>
  <c r="T18" i="14"/>
  <c r="R18" i="14"/>
  <c r="P18" i="14"/>
  <c r="N18" i="14"/>
  <c r="M18" i="14"/>
  <c r="I18" i="14"/>
  <c r="K18" i="14" s="1"/>
  <c r="G18" i="14"/>
  <c r="E18" i="14"/>
  <c r="C18" i="14"/>
  <c r="B18" i="14"/>
  <c r="EK17" i="14"/>
  <c r="EM17" i="14" s="1"/>
  <c r="EJ17" i="14"/>
  <c r="EF17" i="14"/>
  <c r="EH17" i="14" s="1"/>
  <c r="EE17" i="14"/>
  <c r="ED17" i="14"/>
  <c r="EB17" i="14"/>
  <c r="DZ17" i="14"/>
  <c r="DY17" i="14"/>
  <c r="DX17" i="14"/>
  <c r="DT17" i="14"/>
  <c r="DV17" i="14" s="1"/>
  <c r="DS17" i="14"/>
  <c r="DR17" i="14"/>
  <c r="DP17" i="14"/>
  <c r="DN17" i="14"/>
  <c r="DM17" i="14"/>
  <c r="DL17" i="14"/>
  <c r="DH17" i="14"/>
  <c r="DJ17" i="14" s="1"/>
  <c r="DG17" i="14"/>
  <c r="DF17" i="14"/>
  <c r="DD17" i="14"/>
  <c r="DB17" i="14"/>
  <c r="DA17" i="14"/>
  <c r="CZ17" i="14"/>
  <c r="CV17" i="14"/>
  <c r="CX17" i="14" s="1"/>
  <c r="CU17" i="14"/>
  <c r="CT17" i="14"/>
  <c r="CR17" i="14"/>
  <c r="CP17" i="14"/>
  <c r="CO17" i="14"/>
  <c r="CN17" i="14"/>
  <c r="CJ17" i="14"/>
  <c r="CL17" i="14" s="1"/>
  <c r="CI17" i="14"/>
  <c r="CH17" i="14"/>
  <c r="CF17" i="14"/>
  <c r="CD17" i="14"/>
  <c r="CC17" i="14"/>
  <c r="CB17" i="14"/>
  <c r="BX17" i="14"/>
  <c r="BZ17" i="14" s="1"/>
  <c r="BW17" i="14"/>
  <c r="BV17" i="14"/>
  <c r="BT17" i="14"/>
  <c r="BR17" i="14"/>
  <c r="BQ17" i="14"/>
  <c r="BP17" i="14"/>
  <c r="BL17" i="14"/>
  <c r="BN17" i="14" s="1"/>
  <c r="BK17" i="14"/>
  <c r="BJ17" i="14"/>
  <c r="BH17" i="14"/>
  <c r="BF17" i="14"/>
  <c r="BE17" i="14"/>
  <c r="BD17" i="14"/>
  <c r="AZ17" i="14"/>
  <c r="BB17" i="14" s="1"/>
  <c r="AY17" i="14"/>
  <c r="AX17" i="14"/>
  <c r="AV17" i="14"/>
  <c r="AT17" i="14"/>
  <c r="AS17" i="14"/>
  <c r="AR17" i="14"/>
  <c r="AN17" i="14"/>
  <c r="AP17" i="14" s="1"/>
  <c r="AM17" i="14"/>
  <c r="AL17" i="14"/>
  <c r="AJ17" i="14"/>
  <c r="AH17" i="14"/>
  <c r="AG17" i="14"/>
  <c r="AF17" i="14"/>
  <c r="AB17" i="14"/>
  <c r="AD17" i="14" s="1"/>
  <c r="AA17" i="14"/>
  <c r="Z17" i="14"/>
  <c r="X17" i="14"/>
  <c r="V17" i="14"/>
  <c r="U17" i="14"/>
  <c r="T17" i="14"/>
  <c r="P17" i="14"/>
  <c r="R17" i="14" s="1"/>
  <c r="O17" i="14"/>
  <c r="N17" i="14"/>
  <c r="M17" i="14"/>
  <c r="I17" i="14"/>
  <c r="K17" i="14" s="1"/>
  <c r="H17" i="14"/>
  <c r="G17" i="14"/>
  <c r="E17" i="14"/>
  <c r="C17" i="14"/>
  <c r="B17" i="14"/>
  <c r="EM16" i="14"/>
  <c r="EK16" i="14"/>
  <c r="EJ16" i="14"/>
  <c r="EH16" i="14"/>
  <c r="EF16" i="14"/>
  <c r="EE16" i="14"/>
  <c r="ED16" i="14"/>
  <c r="DZ16" i="14"/>
  <c r="EB16" i="14" s="1"/>
  <c r="DX16" i="14"/>
  <c r="DT16" i="14"/>
  <c r="DV16" i="14" s="1"/>
  <c r="DS16" i="14"/>
  <c r="DR16" i="14"/>
  <c r="DN16" i="14"/>
  <c r="DP16" i="14" s="1"/>
  <c r="DL16" i="14"/>
  <c r="DH16" i="14"/>
  <c r="DJ16" i="14" s="1"/>
  <c r="DF16" i="14"/>
  <c r="DD16" i="14"/>
  <c r="DB16" i="14"/>
  <c r="CZ16" i="14"/>
  <c r="CX16" i="14"/>
  <c r="CV16" i="14"/>
  <c r="CT16" i="14"/>
  <c r="CR16" i="14"/>
  <c r="CP16" i="14"/>
  <c r="CN16" i="14"/>
  <c r="CL16" i="14"/>
  <c r="CJ16" i="14"/>
  <c r="CI16" i="14"/>
  <c r="CH16" i="14"/>
  <c r="CF16" i="14"/>
  <c r="CD16" i="14"/>
  <c r="CB16" i="14"/>
  <c r="BX16" i="14"/>
  <c r="BZ16" i="14" s="1"/>
  <c r="BV16" i="14"/>
  <c r="BR16" i="14"/>
  <c r="BT16" i="14" s="1"/>
  <c r="BP16" i="14"/>
  <c r="BL16" i="14"/>
  <c r="BN16" i="14" s="1"/>
  <c r="BK16" i="14"/>
  <c r="BJ16" i="14"/>
  <c r="BF16" i="14"/>
  <c r="BH16" i="14" s="1"/>
  <c r="BD16" i="14"/>
  <c r="AZ16" i="14"/>
  <c r="BB16" i="14" s="1"/>
  <c r="AX16" i="14"/>
  <c r="AV16" i="14"/>
  <c r="AT16" i="14"/>
  <c r="AR16" i="14"/>
  <c r="AP16" i="14"/>
  <c r="AN16" i="14"/>
  <c r="AL16" i="14"/>
  <c r="AJ16" i="14"/>
  <c r="AH16" i="14"/>
  <c r="AF16" i="14"/>
  <c r="AB16" i="14"/>
  <c r="AD16" i="14" s="1"/>
  <c r="AA16" i="14"/>
  <c r="Z16" i="14"/>
  <c r="V16" i="14"/>
  <c r="X16" i="14" s="1"/>
  <c r="T16" i="14"/>
  <c r="P16" i="14"/>
  <c r="R16" i="14" s="1"/>
  <c r="O16" i="14"/>
  <c r="N16" i="14"/>
  <c r="M16" i="14"/>
  <c r="K16" i="14"/>
  <c r="I16" i="14"/>
  <c r="G16" i="14"/>
  <c r="C16" i="14"/>
  <c r="E16" i="14" s="1"/>
  <c r="B16" i="14"/>
  <c r="EK15" i="14"/>
  <c r="EM15" i="14" s="1"/>
  <c r="EH15" i="14"/>
  <c r="EF15" i="14"/>
  <c r="ED15" i="14"/>
  <c r="DZ15" i="14"/>
  <c r="EB15" i="14" s="1"/>
  <c r="DX15" i="14"/>
  <c r="DV15" i="14"/>
  <c r="DT15" i="14"/>
  <c r="DR15" i="14"/>
  <c r="DN15" i="14"/>
  <c r="DP15" i="14" s="1"/>
  <c r="DL15" i="14"/>
  <c r="DJ15" i="14"/>
  <c r="DH15" i="14"/>
  <c r="DF15" i="14"/>
  <c r="DB15" i="14"/>
  <c r="DD15" i="14" s="1"/>
  <c r="CZ15" i="14"/>
  <c r="CX15" i="14"/>
  <c r="CV15" i="14"/>
  <c r="CT15" i="14"/>
  <c r="CP15" i="14"/>
  <c r="CR15" i="14" s="1"/>
  <c r="CN15" i="14"/>
  <c r="CL15" i="14"/>
  <c r="CJ15" i="14"/>
  <c r="CH15" i="14"/>
  <c r="CD15" i="14"/>
  <c r="CF15" i="14" s="1"/>
  <c r="CB15" i="14"/>
  <c r="BZ15" i="14"/>
  <c r="BX15" i="14"/>
  <c r="BV15" i="14"/>
  <c r="BR15" i="14"/>
  <c r="BT15" i="14" s="1"/>
  <c r="BP15" i="14"/>
  <c r="BN15" i="14"/>
  <c r="BL15" i="14"/>
  <c r="BJ15" i="14"/>
  <c r="BF15" i="14"/>
  <c r="BH15" i="14" s="1"/>
  <c r="BD15" i="14"/>
  <c r="BB15" i="14"/>
  <c r="AZ15" i="14"/>
  <c r="AX15" i="14"/>
  <c r="AT15" i="14"/>
  <c r="AV15" i="14" s="1"/>
  <c r="AR15" i="14"/>
  <c r="AP15" i="14"/>
  <c r="AN15" i="14"/>
  <c r="AL15" i="14"/>
  <c r="AH15" i="14"/>
  <c r="AJ15" i="14" s="1"/>
  <c r="AF15" i="14"/>
  <c r="AD15" i="14"/>
  <c r="AB15" i="14"/>
  <c r="Z15" i="14"/>
  <c r="V15" i="14"/>
  <c r="X15" i="14" s="1"/>
  <c r="T15" i="14"/>
  <c r="R15" i="14"/>
  <c r="P15" i="14"/>
  <c r="N15" i="14"/>
  <c r="M15" i="14"/>
  <c r="I15" i="14"/>
  <c r="K15" i="14" s="1"/>
  <c r="G15" i="14"/>
  <c r="C15" i="14"/>
  <c r="E15" i="14" s="1"/>
  <c r="B15" i="14"/>
  <c r="EK14" i="14"/>
  <c r="EM14" i="14" s="1"/>
  <c r="EJ14" i="14"/>
  <c r="EF14" i="14"/>
  <c r="EH14" i="14" s="1"/>
  <c r="ED14" i="14"/>
  <c r="DZ14" i="14"/>
  <c r="EB14" i="14" s="1"/>
  <c r="DY14" i="14"/>
  <c r="DX14" i="14"/>
  <c r="DT14" i="14"/>
  <c r="DV14" i="14" s="1"/>
  <c r="DR14" i="14"/>
  <c r="DN14" i="14"/>
  <c r="DP14" i="14" s="1"/>
  <c r="DL14" i="14"/>
  <c r="DJ14" i="14"/>
  <c r="DH14" i="14"/>
  <c r="DF14" i="14"/>
  <c r="DD14" i="14"/>
  <c r="DB14" i="14"/>
  <c r="DA14" i="14"/>
  <c r="CZ14" i="14"/>
  <c r="CX14" i="14"/>
  <c r="CV14" i="14"/>
  <c r="CT14" i="14"/>
  <c r="CP14" i="14"/>
  <c r="CR14" i="14" s="1"/>
  <c r="CO14" i="14"/>
  <c r="CN14" i="14"/>
  <c r="CJ14" i="14"/>
  <c r="CL14" i="14" s="1"/>
  <c r="CI14" i="14"/>
  <c r="CH14" i="14"/>
  <c r="CF14" i="14"/>
  <c r="CD14" i="14"/>
  <c r="CC14" i="14"/>
  <c r="CB14" i="14"/>
  <c r="BX14" i="14"/>
  <c r="BZ14" i="14" s="1"/>
  <c r="BW14" i="14"/>
  <c r="BV14" i="14"/>
  <c r="BT14" i="14"/>
  <c r="BR14" i="14"/>
  <c r="BQ14" i="14"/>
  <c r="BP14" i="14"/>
  <c r="BL14" i="14"/>
  <c r="BN14" i="14" s="1"/>
  <c r="BK14" i="14"/>
  <c r="BJ14" i="14"/>
  <c r="BH14" i="14"/>
  <c r="BF14" i="14"/>
  <c r="BE14" i="14"/>
  <c r="BD14" i="14"/>
  <c r="AZ14" i="14"/>
  <c r="BB14" i="14" s="1"/>
  <c r="AY14" i="14"/>
  <c r="AX14" i="14"/>
  <c r="AV14" i="14"/>
  <c r="AT14" i="14"/>
  <c r="AS14" i="14"/>
  <c r="AR14" i="14"/>
  <c r="AN14" i="14"/>
  <c r="AP14" i="14" s="1"/>
  <c r="AM14" i="14"/>
  <c r="AL14" i="14"/>
  <c r="AJ14" i="14"/>
  <c r="AH14" i="14"/>
  <c r="AG14" i="14"/>
  <c r="AF14" i="14"/>
  <c r="AB14" i="14"/>
  <c r="AD14" i="14" s="1"/>
  <c r="AA14" i="14"/>
  <c r="Z14" i="14"/>
  <c r="X14" i="14"/>
  <c r="V14" i="14"/>
  <c r="U14" i="14"/>
  <c r="T14" i="14"/>
  <c r="P14" i="14"/>
  <c r="R14" i="14" s="1"/>
  <c r="O14" i="14"/>
  <c r="N14" i="14"/>
  <c r="M14" i="14"/>
  <c r="K14" i="14"/>
  <c r="I14" i="14"/>
  <c r="H14" i="14"/>
  <c r="G14" i="14"/>
  <c r="C14" i="14"/>
  <c r="E14" i="14" s="1"/>
  <c r="B14" i="14"/>
  <c r="EM13" i="14"/>
  <c r="EK13" i="14"/>
  <c r="EH13" i="14"/>
  <c r="EF13" i="14"/>
  <c r="EE13" i="14"/>
  <c r="ED13" i="14"/>
  <c r="DZ13" i="14"/>
  <c r="EB13" i="14" s="1"/>
  <c r="DX13" i="14"/>
  <c r="DV13" i="14"/>
  <c r="DT13" i="14"/>
  <c r="DS13" i="14"/>
  <c r="DR13" i="14"/>
  <c r="DN13" i="14"/>
  <c r="DP13" i="14" s="1"/>
  <c r="DL13" i="14"/>
  <c r="DJ13" i="14"/>
  <c r="DH13" i="14"/>
  <c r="DG13" i="14"/>
  <c r="DF13" i="14"/>
  <c r="DB13" i="14"/>
  <c r="DD13" i="14" s="1"/>
  <c r="CZ13" i="14"/>
  <c r="CX13" i="14"/>
  <c r="CV13" i="14"/>
  <c r="CU13" i="14"/>
  <c r="CT13" i="14"/>
  <c r="CP13" i="14"/>
  <c r="CR13" i="14" s="1"/>
  <c r="CN13" i="14"/>
  <c r="CL13" i="14"/>
  <c r="CJ13" i="14"/>
  <c r="CI13" i="14"/>
  <c r="CH13" i="14"/>
  <c r="CD13" i="14"/>
  <c r="CF13" i="14" s="1"/>
  <c r="CB13" i="14"/>
  <c r="BZ13" i="14"/>
  <c r="BX13" i="14"/>
  <c r="BW13" i="14"/>
  <c r="BV13" i="14"/>
  <c r="BR13" i="14"/>
  <c r="BT13" i="14" s="1"/>
  <c r="BP13" i="14"/>
  <c r="BL13" i="14"/>
  <c r="BN13" i="14" s="1"/>
  <c r="BJ13" i="14"/>
  <c r="BH13" i="14"/>
  <c r="BF13" i="14"/>
  <c r="BD13" i="14"/>
  <c r="BB13" i="14"/>
  <c r="AZ13" i="14"/>
  <c r="AY13" i="14"/>
  <c r="AX13" i="14"/>
  <c r="AV13" i="14"/>
  <c r="AT13" i="14"/>
  <c r="AR13" i="14"/>
  <c r="AN13" i="14"/>
  <c r="AP13" i="14" s="1"/>
  <c r="AM13" i="14"/>
  <c r="AL13" i="14"/>
  <c r="AH13" i="14"/>
  <c r="AJ13" i="14" s="1"/>
  <c r="AF13" i="14"/>
  <c r="AB13" i="14"/>
  <c r="AD13" i="14" s="1"/>
  <c r="AA13" i="14"/>
  <c r="Z13" i="14"/>
  <c r="V13" i="14"/>
  <c r="X13" i="14" s="1"/>
  <c r="T13" i="14"/>
  <c r="P13" i="14"/>
  <c r="R13" i="14" s="1"/>
  <c r="N13" i="14"/>
  <c r="M13" i="14"/>
  <c r="K13" i="14"/>
  <c r="I13" i="14"/>
  <c r="H13" i="14"/>
  <c r="G13" i="14"/>
  <c r="C13" i="14"/>
  <c r="E13" i="14" s="1"/>
  <c r="B13" i="14"/>
  <c r="EK12" i="14"/>
  <c r="EM12" i="14" s="1"/>
  <c r="EH12" i="14"/>
  <c r="EF12" i="14"/>
  <c r="ED12" i="14"/>
  <c r="DZ12" i="14"/>
  <c r="EB12" i="14" s="1"/>
  <c r="DY12" i="14"/>
  <c r="DX12" i="14"/>
  <c r="DV12" i="14"/>
  <c r="DT12" i="14"/>
  <c r="DS12" i="14"/>
  <c r="DR12" i="14"/>
  <c r="DN12" i="14"/>
  <c r="DP12" i="14" s="1"/>
  <c r="DL12" i="14"/>
  <c r="DJ12" i="14"/>
  <c r="DH12" i="14"/>
  <c r="DG12" i="14"/>
  <c r="DF12" i="14"/>
  <c r="DB12" i="14"/>
  <c r="DD12" i="14" s="1"/>
  <c r="DA12" i="14"/>
  <c r="CZ12" i="14"/>
  <c r="CX12" i="14"/>
  <c r="CV12" i="14"/>
  <c r="CU12" i="14"/>
  <c r="CT12" i="14"/>
  <c r="CP12" i="14"/>
  <c r="CR12" i="14" s="1"/>
  <c r="CO12" i="14"/>
  <c r="CN12" i="14"/>
  <c r="CL12" i="14"/>
  <c r="CJ12" i="14"/>
  <c r="CH12" i="14"/>
  <c r="CD12" i="14"/>
  <c r="CF12" i="14" s="1"/>
  <c r="CC12" i="14"/>
  <c r="CB12" i="14"/>
  <c r="BZ12" i="14"/>
  <c r="BX12" i="14"/>
  <c r="BW12" i="14"/>
  <c r="BV12" i="14"/>
  <c r="BR12" i="14"/>
  <c r="BT12" i="14" s="1"/>
  <c r="BP12" i="14"/>
  <c r="BN12" i="14"/>
  <c r="BL12" i="14"/>
  <c r="BK12" i="14"/>
  <c r="BJ12" i="14"/>
  <c r="BF12" i="14"/>
  <c r="BH12" i="14" s="1"/>
  <c r="BE12" i="14"/>
  <c r="BD12" i="14"/>
  <c r="BB12" i="14"/>
  <c r="AZ12" i="14"/>
  <c r="AY12" i="14"/>
  <c r="AX12" i="14"/>
  <c r="AT12" i="14"/>
  <c r="AV12" i="14" s="1"/>
  <c r="AS12" i="14"/>
  <c r="AR12" i="14"/>
  <c r="AP12" i="14"/>
  <c r="AN12" i="14"/>
  <c r="AL12" i="14"/>
  <c r="AH12" i="14"/>
  <c r="AJ12" i="14" s="1"/>
  <c r="AG12" i="14"/>
  <c r="AF12" i="14"/>
  <c r="AD12" i="14"/>
  <c r="AB12" i="14"/>
  <c r="AA12" i="14"/>
  <c r="Z12" i="14"/>
  <c r="V12" i="14"/>
  <c r="X12" i="14" s="1"/>
  <c r="T12" i="14"/>
  <c r="R12" i="14"/>
  <c r="P12" i="14"/>
  <c r="O12" i="14"/>
  <c r="N12" i="14"/>
  <c r="M12" i="14"/>
  <c r="I12" i="14"/>
  <c r="K12" i="14" s="1"/>
  <c r="G12" i="14"/>
  <c r="C12" i="14"/>
  <c r="E12" i="14" s="1"/>
  <c r="B12" i="14"/>
  <c r="EK11" i="14"/>
  <c r="EM11" i="14" s="1"/>
  <c r="EF11" i="14"/>
  <c r="EH11" i="14" s="1"/>
  <c r="ED11" i="14"/>
  <c r="DZ11" i="14"/>
  <c r="EB11" i="14" s="1"/>
  <c r="DX11" i="14"/>
  <c r="DV11" i="14"/>
  <c r="DT11" i="14"/>
  <c r="DR11" i="14"/>
  <c r="DP11" i="14"/>
  <c r="DN11" i="14"/>
  <c r="DL11" i="14"/>
  <c r="DJ11" i="14"/>
  <c r="DH11" i="14"/>
  <c r="DF11" i="14"/>
  <c r="DB11" i="14"/>
  <c r="DD11" i="14" s="1"/>
  <c r="DA11" i="14"/>
  <c r="CZ11" i="14"/>
  <c r="CV11" i="14"/>
  <c r="CX11" i="14" s="1"/>
  <c r="CT11" i="14"/>
  <c r="CP11" i="14"/>
  <c r="CR11" i="14" s="1"/>
  <c r="CO11" i="14"/>
  <c r="CN11" i="14"/>
  <c r="CJ11" i="14"/>
  <c r="CL11" i="14" s="1"/>
  <c r="CH11" i="14"/>
  <c r="CF11" i="14"/>
  <c r="CD11" i="14"/>
  <c r="CB11" i="14"/>
  <c r="BZ11" i="14"/>
  <c r="BX11" i="14"/>
  <c r="BV11" i="14"/>
  <c r="BT11" i="14"/>
  <c r="BR11" i="14"/>
  <c r="BP11" i="14"/>
  <c r="BN11" i="14"/>
  <c r="BL11" i="14"/>
  <c r="BJ11" i="14"/>
  <c r="BF11" i="14"/>
  <c r="BH11" i="14" s="1"/>
  <c r="BE11" i="14"/>
  <c r="BD11" i="14"/>
  <c r="AZ11" i="14"/>
  <c r="BB11" i="14" s="1"/>
  <c r="AX11" i="14"/>
  <c r="AT11" i="14"/>
  <c r="AV11" i="14" s="1"/>
  <c r="AS11" i="14"/>
  <c r="AR11" i="14"/>
  <c r="AN11" i="14"/>
  <c r="AP11" i="14" s="1"/>
  <c r="AL11" i="14"/>
  <c r="AH11" i="14"/>
  <c r="AJ11" i="14" s="1"/>
  <c r="AF11" i="14"/>
  <c r="AD11" i="14"/>
  <c r="AB11" i="14"/>
  <c r="Z11" i="14"/>
  <c r="X11" i="14"/>
  <c r="V11" i="14"/>
  <c r="T11" i="14"/>
  <c r="R11" i="14"/>
  <c r="P11" i="14"/>
  <c r="N11" i="14"/>
  <c r="M11" i="14"/>
  <c r="I11" i="14"/>
  <c r="K11" i="14" s="1"/>
  <c r="H11" i="14"/>
  <c r="G11" i="14"/>
  <c r="E11" i="14"/>
  <c r="C11" i="14"/>
  <c r="B11" i="14"/>
  <c r="EJ11" i="14" s="1"/>
  <c r="EM10" i="14"/>
  <c r="EK10" i="14"/>
  <c r="EF10" i="14"/>
  <c r="EH10" i="14" s="1"/>
  <c r="ED10" i="14"/>
  <c r="EB10" i="14"/>
  <c r="DZ10" i="14"/>
  <c r="DX10" i="14"/>
  <c r="DT10" i="14"/>
  <c r="DV10" i="14" s="1"/>
  <c r="DR10" i="14"/>
  <c r="DP10" i="14"/>
  <c r="DN10" i="14"/>
  <c r="DL10" i="14"/>
  <c r="DH10" i="14"/>
  <c r="DJ10" i="14" s="1"/>
  <c r="DF10" i="14"/>
  <c r="DD10" i="14"/>
  <c r="DB10" i="14"/>
  <c r="CZ10" i="14"/>
  <c r="CV10" i="14"/>
  <c r="CX10" i="14" s="1"/>
  <c r="CT10" i="14"/>
  <c r="CR10" i="14"/>
  <c r="CP10" i="14"/>
  <c r="CN10" i="14"/>
  <c r="CJ10" i="14"/>
  <c r="CL10" i="14" s="1"/>
  <c r="CH10" i="14"/>
  <c r="CF10" i="14"/>
  <c r="CD10" i="14"/>
  <c r="CB10" i="14"/>
  <c r="BX10" i="14"/>
  <c r="BZ10" i="14" s="1"/>
  <c r="BV10" i="14"/>
  <c r="BT10" i="14"/>
  <c r="BR10" i="14"/>
  <c r="BP10" i="14"/>
  <c r="BL10" i="14"/>
  <c r="BN10" i="14" s="1"/>
  <c r="BJ10" i="14"/>
  <c r="BH10" i="14"/>
  <c r="BF10" i="14"/>
  <c r="BD10" i="14"/>
  <c r="AZ10" i="14"/>
  <c r="BB10" i="14" s="1"/>
  <c r="AX10" i="14"/>
  <c r="AV10" i="14"/>
  <c r="AT10" i="14"/>
  <c r="AR10" i="14"/>
  <c r="AN10" i="14"/>
  <c r="AP10" i="14" s="1"/>
  <c r="AL10" i="14"/>
  <c r="AH10" i="14"/>
  <c r="AJ10" i="14" s="1"/>
  <c r="AF10" i="14"/>
  <c r="AD10" i="14"/>
  <c r="AB10" i="14"/>
  <c r="Z10" i="14"/>
  <c r="V10" i="14"/>
  <c r="X10" i="14" s="1"/>
  <c r="T10" i="14"/>
  <c r="R10" i="14"/>
  <c r="P10" i="14"/>
  <c r="N10" i="14"/>
  <c r="M10" i="14"/>
  <c r="I10" i="14"/>
  <c r="K10" i="14" s="1"/>
  <c r="G10" i="14"/>
  <c r="E10" i="14"/>
  <c r="C10" i="14"/>
  <c r="B10" i="14"/>
  <c r="DG10" i="14" s="1"/>
  <c r="EK9" i="14"/>
  <c r="EM9" i="14" s="1"/>
  <c r="EJ9" i="14"/>
  <c r="EF9" i="14"/>
  <c r="EH9" i="14" s="1"/>
  <c r="ED9" i="14"/>
  <c r="EB9" i="14"/>
  <c r="DZ9" i="14"/>
  <c r="DY9" i="14"/>
  <c r="DX9" i="14"/>
  <c r="DT9" i="14"/>
  <c r="DV9" i="14" s="1"/>
  <c r="DR9" i="14"/>
  <c r="DP9" i="14"/>
  <c r="DN9" i="14"/>
  <c r="DM9" i="14"/>
  <c r="DL9" i="14"/>
  <c r="DH9" i="14"/>
  <c r="DJ9" i="14" s="1"/>
  <c r="DF9" i="14"/>
  <c r="DD9" i="14"/>
  <c r="DB9" i="14"/>
  <c r="DA9" i="14"/>
  <c r="CZ9" i="14"/>
  <c r="CV9" i="14"/>
  <c r="CX9" i="14" s="1"/>
  <c r="CT9" i="14"/>
  <c r="CR9" i="14"/>
  <c r="CP9" i="14"/>
  <c r="CO9" i="14"/>
  <c r="CN9" i="14"/>
  <c r="CJ9" i="14"/>
  <c r="CL9" i="14" s="1"/>
  <c r="CH9" i="14"/>
  <c r="CF9" i="14"/>
  <c r="CD9" i="14"/>
  <c r="CC9" i="14"/>
  <c r="CB9" i="14"/>
  <c r="BX9" i="14"/>
  <c r="BZ9" i="14" s="1"/>
  <c r="BV9" i="14"/>
  <c r="BT9" i="14"/>
  <c r="BR9" i="14"/>
  <c r="BQ9" i="14"/>
  <c r="BP9" i="14"/>
  <c r="BL9" i="14"/>
  <c r="BN9" i="14" s="1"/>
  <c r="BJ9" i="14"/>
  <c r="BH9" i="14"/>
  <c r="BF9" i="14"/>
  <c r="BE9" i="14"/>
  <c r="BD9" i="14"/>
  <c r="AZ9" i="14"/>
  <c r="BB9" i="14" s="1"/>
  <c r="AX9" i="14"/>
  <c r="AV9" i="14"/>
  <c r="AT9" i="14"/>
  <c r="AS9" i="14"/>
  <c r="AR9" i="14"/>
  <c r="AN9" i="14"/>
  <c r="AP9" i="14" s="1"/>
  <c r="AL9" i="14"/>
  <c r="AJ9" i="14"/>
  <c r="AH9" i="14"/>
  <c r="AG9" i="14"/>
  <c r="AF9" i="14"/>
  <c r="AB9" i="14"/>
  <c r="AD9" i="14" s="1"/>
  <c r="Z9" i="14"/>
  <c r="X9" i="14"/>
  <c r="V9" i="14"/>
  <c r="U9" i="14"/>
  <c r="T9" i="14"/>
  <c r="P9" i="14"/>
  <c r="R9" i="14" s="1"/>
  <c r="N9" i="14"/>
  <c r="M9" i="14"/>
  <c r="I9" i="14"/>
  <c r="K9" i="14" s="1"/>
  <c r="H9" i="14"/>
  <c r="G9" i="14"/>
  <c r="E9" i="14"/>
  <c r="C9" i="14"/>
  <c r="B9" i="14"/>
  <c r="EE9" i="14" s="1"/>
  <c r="EM8" i="14"/>
  <c r="EK8" i="14"/>
  <c r="EJ8" i="14"/>
  <c r="EF8" i="14"/>
  <c r="EH8" i="14" s="1"/>
  <c r="EE8" i="14"/>
  <c r="ED8" i="14"/>
  <c r="EB8" i="14"/>
  <c r="DZ8" i="14"/>
  <c r="DY8" i="14"/>
  <c r="DX8" i="14"/>
  <c r="DT8" i="14"/>
  <c r="DV8" i="14" s="1"/>
  <c r="DS8" i="14"/>
  <c r="DR8" i="14"/>
  <c r="DP8" i="14"/>
  <c r="DN8" i="14"/>
  <c r="DM8" i="14"/>
  <c r="DL8" i="14"/>
  <c r="DH8" i="14"/>
  <c r="DJ8" i="14" s="1"/>
  <c r="DG8" i="14"/>
  <c r="DF8" i="14"/>
  <c r="DD8" i="14"/>
  <c r="DB8" i="14"/>
  <c r="DA8" i="14"/>
  <c r="CZ8" i="14"/>
  <c r="CV8" i="14"/>
  <c r="CX8" i="14" s="1"/>
  <c r="CU8" i="14"/>
  <c r="CT8" i="14"/>
  <c r="CR8" i="14"/>
  <c r="CP8" i="14"/>
  <c r="CO8" i="14"/>
  <c r="CN8" i="14"/>
  <c r="CJ8" i="14"/>
  <c r="CL8" i="14" s="1"/>
  <c r="CI8" i="14"/>
  <c r="CH8" i="14"/>
  <c r="CF8" i="14"/>
  <c r="CD8" i="14"/>
  <c r="CC8" i="14"/>
  <c r="CB8" i="14"/>
  <c r="BX8" i="14"/>
  <c r="BZ8" i="14" s="1"/>
  <c r="BW8" i="14"/>
  <c r="BV8" i="14"/>
  <c r="BT8" i="14"/>
  <c r="BR8" i="14"/>
  <c r="BQ8" i="14"/>
  <c r="BP8" i="14"/>
  <c r="BL8" i="14"/>
  <c r="BN8" i="14" s="1"/>
  <c r="BK8" i="14"/>
  <c r="BJ8" i="14"/>
  <c r="BH8" i="14"/>
  <c r="BF8" i="14"/>
  <c r="BE8" i="14"/>
  <c r="BD8" i="14"/>
  <c r="AZ8" i="14"/>
  <c r="BB8" i="14" s="1"/>
  <c r="AY8" i="14"/>
  <c r="AX8" i="14"/>
  <c r="AV8" i="14"/>
  <c r="AT8" i="14"/>
  <c r="AS8" i="14"/>
  <c r="AR8" i="14"/>
  <c r="AN8" i="14"/>
  <c r="AP8" i="14" s="1"/>
  <c r="AM8" i="14"/>
  <c r="AL8" i="14"/>
  <c r="AJ8" i="14"/>
  <c r="AH8" i="14"/>
  <c r="AG8" i="14"/>
  <c r="AF8" i="14"/>
  <c r="AB8" i="14"/>
  <c r="AD8" i="14" s="1"/>
  <c r="AA8" i="14"/>
  <c r="Z8" i="14"/>
  <c r="X8" i="14"/>
  <c r="V8" i="14"/>
  <c r="U8" i="14"/>
  <c r="T8" i="14"/>
  <c r="P8" i="14"/>
  <c r="R8" i="14" s="1"/>
  <c r="O8" i="14"/>
  <c r="N8" i="14"/>
  <c r="M8" i="14"/>
  <c r="K8" i="14"/>
  <c r="I8" i="14"/>
  <c r="H8" i="14"/>
  <c r="G8" i="14"/>
  <c r="C8" i="14"/>
  <c r="E8" i="14" s="1"/>
  <c r="B8" i="14"/>
  <c r="ED7" i="14"/>
  <c r="DX7" i="14"/>
  <c r="DR7" i="14"/>
  <c r="DL7" i="14"/>
  <c r="DF7" i="14"/>
  <c r="CZ7" i="14"/>
  <c r="CT7" i="14"/>
  <c r="CN7" i="14"/>
  <c r="CH7" i="14"/>
  <c r="CB7" i="14"/>
  <c r="BV7" i="14"/>
  <c r="BP7" i="14"/>
  <c r="BJ7" i="14"/>
  <c r="BD7" i="14"/>
  <c r="AX7" i="14"/>
  <c r="AR7" i="14"/>
  <c r="AL7" i="14"/>
  <c r="AF7" i="14"/>
  <c r="Z7" i="14"/>
  <c r="T7" i="14"/>
  <c r="N7" i="14"/>
  <c r="G7" i="14"/>
  <c r="ED6" i="14"/>
  <c r="DX6" i="14"/>
  <c r="DR6" i="14"/>
  <c r="DL6" i="14"/>
  <c r="DF6" i="14"/>
  <c r="CZ6" i="14"/>
  <c r="CT6" i="14"/>
  <c r="CN6" i="14"/>
  <c r="CH6" i="14"/>
  <c r="CB6" i="14"/>
  <c r="BV6" i="14"/>
  <c r="BP6" i="14"/>
  <c r="BJ6" i="14"/>
  <c r="BD6" i="14"/>
  <c r="AX6" i="14"/>
  <c r="AR6" i="14"/>
  <c r="AL6" i="14"/>
  <c r="AF6" i="14"/>
  <c r="Z6" i="14"/>
  <c r="T6" i="14"/>
  <c r="N6" i="14"/>
  <c r="G6" i="14"/>
  <c r="ED5" i="14"/>
  <c r="DX5" i="14"/>
  <c r="DR5" i="14"/>
  <c r="DL5" i="14"/>
  <c r="DF5" i="14"/>
  <c r="CZ5" i="14"/>
  <c r="CT5" i="14"/>
  <c r="CN5" i="14"/>
  <c r="CH5" i="14"/>
  <c r="CB5" i="14"/>
  <c r="BV5" i="14"/>
  <c r="BP5" i="14"/>
  <c r="BJ5" i="14"/>
  <c r="BD5" i="14"/>
  <c r="AX5" i="14"/>
  <c r="AR5" i="14"/>
  <c r="AL5" i="14"/>
  <c r="AF5" i="14"/>
  <c r="Z5" i="14"/>
  <c r="T5" i="14"/>
  <c r="N5" i="14"/>
  <c r="G5" i="14"/>
  <c r="ED4" i="14"/>
  <c r="DX4" i="14"/>
  <c r="DR4" i="14"/>
  <c r="DL4" i="14"/>
  <c r="DF4" i="14"/>
  <c r="CZ4" i="14"/>
  <c r="CT4" i="14"/>
  <c r="CN4" i="14"/>
  <c r="CH4" i="14"/>
  <c r="CB4" i="14"/>
  <c r="BV4" i="14"/>
  <c r="BP4" i="14"/>
  <c r="BJ4" i="14"/>
  <c r="BD4" i="14"/>
  <c r="AX4" i="14"/>
  <c r="AR4" i="14"/>
  <c r="AL4" i="14"/>
  <c r="AF4" i="14"/>
  <c r="Z4" i="14"/>
  <c r="T4" i="14"/>
  <c r="N4" i="14"/>
  <c r="G4" i="14"/>
  <c r="ED3" i="14"/>
  <c r="DX3" i="14"/>
  <c r="DR3" i="14"/>
  <c r="DL3" i="14"/>
  <c r="DF3" i="14"/>
  <c r="CZ3" i="14"/>
  <c r="CT3" i="14"/>
  <c r="CN3" i="14"/>
  <c r="CH3" i="14"/>
  <c r="CB3" i="14"/>
  <c r="BV3" i="14"/>
  <c r="BP3" i="14"/>
  <c r="BJ3" i="14"/>
  <c r="BD3" i="14"/>
  <c r="AX3" i="14"/>
  <c r="AR3" i="14"/>
  <c r="AL3" i="14"/>
  <c r="AF3" i="14"/>
  <c r="Z3" i="14"/>
  <c r="T3" i="14"/>
  <c r="N3" i="14"/>
  <c r="G3" i="14"/>
  <c r="ED2" i="14"/>
  <c r="DX2" i="14"/>
  <c r="DR2" i="14"/>
  <c r="DL2" i="14"/>
  <c r="DF2" i="14"/>
  <c r="CZ2" i="14"/>
  <c r="CT2" i="14"/>
  <c r="CN2" i="14"/>
  <c r="CH2" i="14"/>
  <c r="CB2" i="14"/>
  <c r="BV2" i="14"/>
  <c r="BP2" i="14"/>
  <c r="BJ2" i="14"/>
  <c r="BD2" i="14"/>
  <c r="AX2" i="14"/>
  <c r="AR2" i="14"/>
  <c r="AL2" i="14"/>
  <c r="AF2" i="14"/>
  <c r="Z2" i="14"/>
  <c r="T2" i="14"/>
  <c r="N2" i="14"/>
  <c r="G2" i="14"/>
  <c r="C50" i="13"/>
  <c r="B50" i="13"/>
  <c r="C49" i="13"/>
  <c r="B49" i="13"/>
  <c r="C48" i="13"/>
  <c r="B48" i="13"/>
  <c r="C47" i="13"/>
  <c r="B47" i="13"/>
  <c r="C46" i="13"/>
  <c r="B46" i="13"/>
  <c r="C45" i="13"/>
  <c r="B45" i="13"/>
  <c r="C44" i="13"/>
  <c r="B44" i="13"/>
  <c r="C43" i="13"/>
  <c r="B43" i="13"/>
  <c r="C42" i="13"/>
  <c r="B42" i="13"/>
  <c r="C41" i="13"/>
  <c r="B41" i="13"/>
  <c r="C40" i="13"/>
  <c r="B40" i="13"/>
  <c r="C39" i="13"/>
  <c r="B39" i="13"/>
  <c r="C38" i="13"/>
  <c r="B38" i="13"/>
  <c r="C37" i="13"/>
  <c r="B37" i="13"/>
  <c r="C36" i="13"/>
  <c r="B36" i="13"/>
  <c r="C35" i="13"/>
  <c r="B35" i="13"/>
  <c r="C34" i="13"/>
  <c r="B34" i="13"/>
  <c r="C33" i="13"/>
  <c r="B33" i="13"/>
  <c r="C32" i="13"/>
  <c r="B32" i="13"/>
  <c r="C31" i="13"/>
  <c r="B31" i="13"/>
  <c r="C30" i="13"/>
  <c r="B30" i="13"/>
  <c r="C29" i="13"/>
  <c r="B29" i="13"/>
  <c r="C28" i="13"/>
  <c r="B28" i="13"/>
  <c r="C27" i="13"/>
  <c r="B27" i="13"/>
  <c r="C26" i="13"/>
  <c r="B26" i="13"/>
  <c r="C25" i="13"/>
  <c r="B25" i="13"/>
  <c r="C24" i="13"/>
  <c r="B24" i="13"/>
  <c r="C23" i="13"/>
  <c r="B23" i="13"/>
  <c r="C22" i="13"/>
  <c r="B22" i="13"/>
  <c r="C21" i="13"/>
  <c r="B21" i="13"/>
  <c r="C20" i="13"/>
  <c r="B20" i="13"/>
  <c r="C19" i="13"/>
  <c r="B19" i="13"/>
  <c r="C18" i="13"/>
  <c r="B18" i="13"/>
  <c r="C17" i="13"/>
  <c r="B17" i="13"/>
  <c r="C16" i="13"/>
  <c r="B16" i="13"/>
  <c r="C15" i="13"/>
  <c r="B15" i="13"/>
  <c r="C14" i="13"/>
  <c r="B14" i="13"/>
  <c r="C13" i="13"/>
  <c r="B13" i="13"/>
  <c r="C12" i="13"/>
  <c r="B12" i="13"/>
  <c r="C11" i="13"/>
  <c r="B11" i="13"/>
  <c r="C10" i="13"/>
  <c r="B10" i="13"/>
  <c r="C9" i="13"/>
  <c r="B9" i="13"/>
  <c r="C8" i="13"/>
  <c r="B8" i="13"/>
  <c r="C7" i="13"/>
  <c r="B7" i="13"/>
  <c r="C6" i="13"/>
  <c r="B6" i="13"/>
  <c r="C5" i="13"/>
  <c r="B5" i="13"/>
  <c r="C4" i="13"/>
  <c r="B4" i="13"/>
  <c r="C3" i="13"/>
  <c r="B3" i="13"/>
  <c r="C2" i="13"/>
  <c r="B2" i="13"/>
  <c r="AV52" i="12"/>
  <c r="AM52" i="12"/>
  <c r="AD52" i="12"/>
  <c r="U52" i="12"/>
  <c r="M52" i="12"/>
  <c r="D52" i="12"/>
  <c r="B52" i="12"/>
  <c r="N52" i="12" s="1"/>
  <c r="AV51" i="12"/>
  <c r="AM51" i="12"/>
  <c r="AD51" i="12"/>
  <c r="U51" i="12"/>
  <c r="M51" i="12"/>
  <c r="D51" i="12"/>
  <c r="B51" i="12"/>
  <c r="AV50" i="12"/>
  <c r="AM50" i="12"/>
  <c r="AD50" i="12"/>
  <c r="U50" i="12"/>
  <c r="M50" i="12"/>
  <c r="D50" i="12"/>
  <c r="B50" i="12"/>
  <c r="N50" i="12" s="1"/>
  <c r="AV49" i="12"/>
  <c r="AM49" i="12"/>
  <c r="AD49" i="12"/>
  <c r="U49" i="12"/>
  <c r="M49" i="12"/>
  <c r="D49" i="12"/>
  <c r="B49" i="12"/>
  <c r="AV48" i="12"/>
  <c r="AM48" i="12"/>
  <c r="AD48" i="12"/>
  <c r="U48" i="12"/>
  <c r="M48" i="12"/>
  <c r="D48" i="12"/>
  <c r="B48" i="12"/>
  <c r="N48" i="12" s="1"/>
  <c r="AV47" i="12"/>
  <c r="AM47" i="12"/>
  <c r="AD47" i="12"/>
  <c r="U47" i="12"/>
  <c r="M47" i="12"/>
  <c r="D47" i="12"/>
  <c r="B47" i="12"/>
  <c r="AV46" i="12"/>
  <c r="AM46" i="12"/>
  <c r="AD46" i="12"/>
  <c r="U46" i="12"/>
  <c r="M46" i="12"/>
  <c r="D46" i="12"/>
  <c r="B46" i="12"/>
  <c r="AV45" i="12"/>
  <c r="AM45" i="12"/>
  <c r="AD45" i="12"/>
  <c r="U45" i="12"/>
  <c r="M45" i="12"/>
  <c r="D45" i="12"/>
  <c r="B45" i="12"/>
  <c r="B44" i="3" s="1"/>
  <c r="AV44" i="12"/>
  <c r="AM44" i="12"/>
  <c r="AD44" i="12"/>
  <c r="U44" i="12"/>
  <c r="M44" i="12"/>
  <c r="D44" i="12"/>
  <c r="B44" i="12"/>
  <c r="N44" i="12" s="1"/>
  <c r="AV43" i="12"/>
  <c r="AM43" i="12"/>
  <c r="AD43" i="12"/>
  <c r="U43" i="12"/>
  <c r="M43" i="12"/>
  <c r="D43" i="12"/>
  <c r="B43" i="12"/>
  <c r="AV42" i="12"/>
  <c r="AM42" i="12"/>
  <c r="AD42" i="12"/>
  <c r="U42" i="12"/>
  <c r="M42" i="12"/>
  <c r="D42" i="12"/>
  <c r="B42" i="12"/>
  <c r="V42" i="12" s="1"/>
  <c r="AV41" i="12"/>
  <c r="AM41" i="12"/>
  <c r="AD41" i="12"/>
  <c r="U41" i="12"/>
  <c r="M41" i="12"/>
  <c r="D41" i="12"/>
  <c r="B41" i="12"/>
  <c r="B40" i="3" s="1"/>
  <c r="AV40" i="12"/>
  <c r="AM40" i="12"/>
  <c r="AD40" i="12"/>
  <c r="U40" i="12"/>
  <c r="M40" i="12"/>
  <c r="D40" i="12"/>
  <c r="B40" i="12"/>
  <c r="N40" i="12" s="1"/>
  <c r="AV39" i="12"/>
  <c r="AM39" i="12"/>
  <c r="AD39" i="12"/>
  <c r="U39" i="12"/>
  <c r="M39" i="12"/>
  <c r="D39" i="12"/>
  <c r="B39" i="12"/>
  <c r="AN39" i="12" s="1"/>
  <c r="AV38" i="12"/>
  <c r="AM38" i="12"/>
  <c r="AD38" i="12"/>
  <c r="U38" i="12"/>
  <c r="M38" i="12"/>
  <c r="D38" i="12"/>
  <c r="B38" i="12"/>
  <c r="V38" i="12" s="1"/>
  <c r="AV37" i="12"/>
  <c r="AM37" i="12"/>
  <c r="AD37" i="12"/>
  <c r="U37" i="12"/>
  <c r="M37" i="12"/>
  <c r="D37" i="12"/>
  <c r="B37" i="12"/>
  <c r="B36" i="3" s="1"/>
  <c r="AV36" i="12"/>
  <c r="AM36" i="12"/>
  <c r="AD36" i="12"/>
  <c r="U36" i="12"/>
  <c r="M36" i="12"/>
  <c r="D36" i="12"/>
  <c r="B36" i="12"/>
  <c r="N36" i="12" s="1"/>
  <c r="AV35" i="12"/>
  <c r="AN35" i="12"/>
  <c r="AM35" i="12"/>
  <c r="AD35" i="12"/>
  <c r="U35" i="12"/>
  <c r="N35" i="12"/>
  <c r="M35" i="12"/>
  <c r="D35" i="12"/>
  <c r="B35" i="12"/>
  <c r="AV34" i="12"/>
  <c r="AM34" i="12"/>
  <c r="AD34" i="12"/>
  <c r="U34" i="12"/>
  <c r="M34" i="12"/>
  <c r="D34" i="12"/>
  <c r="B34" i="12"/>
  <c r="B33" i="3" s="1"/>
  <c r="AV33" i="12"/>
  <c r="AM33" i="12"/>
  <c r="AD33" i="12"/>
  <c r="U33" i="12"/>
  <c r="M33" i="12"/>
  <c r="D33" i="12"/>
  <c r="B33" i="12"/>
  <c r="B32" i="3" s="1"/>
  <c r="AV32" i="12"/>
  <c r="AM32" i="12"/>
  <c r="AD32" i="12"/>
  <c r="U32" i="12"/>
  <c r="M32" i="12"/>
  <c r="D32" i="12"/>
  <c r="B32" i="12"/>
  <c r="N32" i="12" s="1"/>
  <c r="AV31" i="12"/>
  <c r="AM31" i="12"/>
  <c r="AD31" i="12"/>
  <c r="U31" i="12"/>
  <c r="M31" i="12"/>
  <c r="D31" i="12"/>
  <c r="B31" i="12"/>
  <c r="AV30" i="12"/>
  <c r="AM30" i="12"/>
  <c r="AD30" i="12"/>
  <c r="U30" i="12"/>
  <c r="M30" i="12"/>
  <c r="D30" i="12"/>
  <c r="B30" i="12"/>
  <c r="V30" i="12" s="1"/>
  <c r="AV29" i="12"/>
  <c r="AM29" i="12"/>
  <c r="AD29" i="12"/>
  <c r="U29" i="12"/>
  <c r="M29" i="12"/>
  <c r="D29" i="12"/>
  <c r="B29" i="12"/>
  <c r="B28" i="3" s="1"/>
  <c r="AV28" i="12"/>
  <c r="AM28" i="12"/>
  <c r="AD28" i="12"/>
  <c r="U28" i="12"/>
  <c r="M28" i="12"/>
  <c r="D28" i="12"/>
  <c r="B28" i="12"/>
  <c r="N28" i="12" s="1"/>
  <c r="AV27" i="12"/>
  <c r="AM27" i="12"/>
  <c r="AD27" i="12"/>
  <c r="U27" i="12"/>
  <c r="M27" i="12"/>
  <c r="D27" i="12"/>
  <c r="B27" i="12"/>
  <c r="B26" i="3" s="1"/>
  <c r="AV26" i="12"/>
  <c r="AM26" i="12"/>
  <c r="AD26" i="12"/>
  <c r="U26" i="12"/>
  <c r="M26" i="12"/>
  <c r="D26" i="12"/>
  <c r="B26" i="12"/>
  <c r="V26" i="12" s="1"/>
  <c r="AV25" i="12"/>
  <c r="AM25" i="12"/>
  <c r="AD25" i="12"/>
  <c r="U25" i="12"/>
  <c r="M25" i="12"/>
  <c r="D25" i="12"/>
  <c r="B25" i="12"/>
  <c r="B24" i="3" s="1"/>
  <c r="AV24" i="12"/>
  <c r="AM24" i="12"/>
  <c r="AD24" i="12"/>
  <c r="U24" i="12"/>
  <c r="M24" i="12"/>
  <c r="D24" i="12"/>
  <c r="B24" i="12"/>
  <c r="N24" i="12" s="1"/>
  <c r="AV23" i="12"/>
  <c r="AM23" i="12"/>
  <c r="AD23" i="12"/>
  <c r="U23" i="12"/>
  <c r="M23" i="12"/>
  <c r="D23" i="12"/>
  <c r="B23" i="12"/>
  <c r="B22" i="3" s="1"/>
  <c r="AV22" i="12"/>
  <c r="AM22" i="12"/>
  <c r="AD22" i="12"/>
  <c r="U22" i="12"/>
  <c r="M22" i="12"/>
  <c r="D22" i="12"/>
  <c r="B22" i="12"/>
  <c r="V22" i="12" s="1"/>
  <c r="AV21" i="12"/>
  <c r="AM21" i="12"/>
  <c r="AD21" i="12"/>
  <c r="U21" i="12"/>
  <c r="M21" i="12"/>
  <c r="D21" i="12"/>
  <c r="B21" i="12"/>
  <c r="B20" i="3" s="1"/>
  <c r="AV20" i="12"/>
  <c r="AM20" i="12"/>
  <c r="AD20" i="12"/>
  <c r="U20" i="12"/>
  <c r="M20" i="12"/>
  <c r="D20" i="12"/>
  <c r="B20" i="12"/>
  <c r="N20" i="12" s="1"/>
  <c r="AV19" i="12"/>
  <c r="AM19" i="12"/>
  <c r="AD19" i="12"/>
  <c r="U19" i="12"/>
  <c r="M19" i="12"/>
  <c r="D19" i="12"/>
  <c r="B19" i="12"/>
  <c r="AV18" i="12"/>
  <c r="AM18" i="12"/>
  <c r="AD18" i="12"/>
  <c r="U18" i="12"/>
  <c r="M18" i="12"/>
  <c r="D18" i="12"/>
  <c r="B18" i="12"/>
  <c r="V18" i="12" s="1"/>
  <c r="AV17" i="12"/>
  <c r="AM17" i="12"/>
  <c r="AD17" i="12"/>
  <c r="U17" i="12"/>
  <c r="M17" i="12"/>
  <c r="D17" i="12"/>
  <c r="B17" i="12"/>
  <c r="B16" i="3" s="1"/>
  <c r="AV16" i="12"/>
  <c r="AM16" i="12"/>
  <c r="AD16" i="12"/>
  <c r="U16" i="12"/>
  <c r="M16" i="12"/>
  <c r="D16" i="12"/>
  <c r="B16" i="12"/>
  <c r="N16" i="12" s="1"/>
  <c r="AV15" i="12"/>
  <c r="AM15" i="12"/>
  <c r="AD15" i="12"/>
  <c r="U15" i="12"/>
  <c r="M15" i="12"/>
  <c r="D15" i="12"/>
  <c r="B15" i="12"/>
  <c r="AN15" i="12" s="1"/>
  <c r="AV14" i="12"/>
  <c r="AM14" i="12"/>
  <c r="AD14" i="12"/>
  <c r="U14" i="12"/>
  <c r="M14" i="12"/>
  <c r="D14" i="12"/>
  <c r="B14" i="12"/>
  <c r="AV13" i="12"/>
  <c r="AM13" i="12"/>
  <c r="AD13" i="12"/>
  <c r="U13" i="12"/>
  <c r="M13" i="12"/>
  <c r="D13" i="12"/>
  <c r="B13" i="12"/>
  <c r="AV12" i="12"/>
  <c r="AM12" i="12"/>
  <c r="AD12" i="12"/>
  <c r="U12" i="12"/>
  <c r="M12" i="12"/>
  <c r="D12" i="12"/>
  <c r="B12" i="12"/>
  <c r="B11" i="3" s="1"/>
  <c r="AV11" i="12"/>
  <c r="AM11" i="12"/>
  <c r="AD11" i="12"/>
  <c r="U11" i="12"/>
  <c r="M11" i="12"/>
  <c r="D11" i="12"/>
  <c r="B11" i="12"/>
  <c r="AN11" i="12" s="1"/>
  <c r="AV10" i="12"/>
  <c r="AM10" i="12"/>
  <c r="AD10" i="12"/>
  <c r="U10" i="12"/>
  <c r="M10" i="12"/>
  <c r="D10" i="12"/>
  <c r="B10" i="12"/>
  <c r="AN10" i="12" s="1"/>
  <c r="AV9" i="12"/>
  <c r="AM9" i="12"/>
  <c r="AD9" i="12"/>
  <c r="U9" i="12"/>
  <c r="M9" i="12"/>
  <c r="D9" i="12"/>
  <c r="B9" i="12"/>
  <c r="N9" i="12" s="1"/>
  <c r="AV8" i="12"/>
  <c r="AM8" i="12"/>
  <c r="AD8" i="12"/>
  <c r="U8" i="12"/>
  <c r="M8" i="12"/>
  <c r="D8" i="12"/>
  <c r="B8" i="12"/>
  <c r="B7" i="3" s="1"/>
  <c r="AV7" i="12"/>
  <c r="AM7" i="12"/>
  <c r="AD7" i="12"/>
  <c r="U7" i="12"/>
  <c r="M7" i="12"/>
  <c r="D7" i="12"/>
  <c r="B7" i="12"/>
  <c r="AN7" i="12" s="1"/>
  <c r="AV6" i="12"/>
  <c r="AM6" i="12"/>
  <c r="AD6" i="12"/>
  <c r="U6" i="12"/>
  <c r="M6" i="12"/>
  <c r="D6" i="12"/>
  <c r="B6" i="12"/>
  <c r="B5" i="3" s="1"/>
  <c r="AV5" i="12"/>
  <c r="AM5" i="12"/>
  <c r="AD5" i="12"/>
  <c r="U5" i="12"/>
  <c r="M5" i="12"/>
  <c r="D5" i="12"/>
  <c r="B5" i="12"/>
  <c r="AN5" i="12" s="1"/>
  <c r="AV4" i="12"/>
  <c r="AM4" i="12"/>
  <c r="AD4" i="12"/>
  <c r="U4" i="12"/>
  <c r="M4" i="12"/>
  <c r="D4" i="12"/>
  <c r="B4" i="12"/>
  <c r="B3" i="3" s="1"/>
  <c r="S30" i="10"/>
  <c r="R30" i="10"/>
  <c r="Q30" i="10"/>
  <c r="P30" i="10"/>
  <c r="O30" i="10"/>
  <c r="N30" i="10"/>
  <c r="S29" i="10"/>
  <c r="R29" i="10"/>
  <c r="Q29" i="10"/>
  <c r="P29" i="10"/>
  <c r="O29" i="10"/>
  <c r="N29" i="10"/>
  <c r="S28" i="10"/>
  <c r="R28" i="10"/>
  <c r="Q28" i="10"/>
  <c r="P28" i="10"/>
  <c r="O28" i="10"/>
  <c r="N28" i="10"/>
  <c r="S27" i="10"/>
  <c r="R27" i="10"/>
  <c r="Q27" i="10"/>
  <c r="P27" i="10"/>
  <c r="O27" i="10"/>
  <c r="N27" i="10"/>
  <c r="S26" i="10"/>
  <c r="R26" i="10"/>
  <c r="Q26" i="10"/>
  <c r="P26" i="10"/>
  <c r="O26" i="10"/>
  <c r="N26" i="10"/>
  <c r="S25" i="10"/>
  <c r="R25" i="10"/>
  <c r="Q25" i="10"/>
  <c r="P25" i="10"/>
  <c r="O25" i="10"/>
  <c r="N25" i="10"/>
  <c r="S24" i="10"/>
  <c r="R24" i="10"/>
  <c r="Q24" i="10"/>
  <c r="P24" i="10"/>
  <c r="O24" i="10"/>
  <c r="N24" i="10"/>
  <c r="S23" i="10"/>
  <c r="R23" i="10"/>
  <c r="Q23" i="10"/>
  <c r="P23" i="10"/>
  <c r="O23" i="10"/>
  <c r="N23" i="10"/>
  <c r="S22" i="10"/>
  <c r="R22" i="10"/>
  <c r="Q22" i="10"/>
  <c r="P22" i="10"/>
  <c r="O22" i="10"/>
  <c r="N22" i="10"/>
  <c r="S21" i="10"/>
  <c r="R21" i="10"/>
  <c r="Q21" i="10"/>
  <c r="P21" i="10"/>
  <c r="O21" i="10"/>
  <c r="N21" i="10"/>
  <c r="S20" i="10"/>
  <c r="R20" i="10"/>
  <c r="Q20" i="10"/>
  <c r="P20" i="10"/>
  <c r="O20" i="10"/>
  <c r="N20" i="10"/>
  <c r="S19" i="10"/>
  <c r="R19" i="10"/>
  <c r="Q19" i="10"/>
  <c r="P19" i="10"/>
  <c r="O19" i="10"/>
  <c r="N19" i="10"/>
  <c r="S18" i="10"/>
  <c r="R18" i="10"/>
  <c r="Q18" i="10"/>
  <c r="P18" i="10"/>
  <c r="O18" i="10"/>
  <c r="N18" i="10"/>
  <c r="S17" i="10"/>
  <c r="R17" i="10"/>
  <c r="Q17" i="10"/>
  <c r="P17" i="10"/>
  <c r="O17" i="10"/>
  <c r="N17" i="10"/>
  <c r="S16" i="10"/>
  <c r="R16" i="10"/>
  <c r="Q16" i="10"/>
  <c r="P16" i="10"/>
  <c r="O16" i="10"/>
  <c r="N16" i="10"/>
  <c r="S15" i="10"/>
  <c r="R15" i="10"/>
  <c r="Q15" i="10"/>
  <c r="P15" i="10"/>
  <c r="O15" i="10"/>
  <c r="N15" i="10"/>
  <c r="S14" i="10"/>
  <c r="R14" i="10"/>
  <c r="Q14" i="10"/>
  <c r="P14" i="10"/>
  <c r="O14" i="10"/>
  <c r="N14" i="10"/>
  <c r="S13" i="10"/>
  <c r="R13" i="10"/>
  <c r="Q13" i="10"/>
  <c r="P13" i="10"/>
  <c r="O13" i="10"/>
  <c r="N13" i="10"/>
  <c r="S12" i="10"/>
  <c r="R12" i="10"/>
  <c r="Q12" i="10"/>
  <c r="P12" i="10"/>
  <c r="O12" i="10"/>
  <c r="N12" i="10"/>
  <c r="S11" i="10"/>
  <c r="R11" i="10"/>
  <c r="Q11" i="10"/>
  <c r="P11" i="10"/>
  <c r="O11" i="10"/>
  <c r="N11" i="10"/>
  <c r="AA10" i="10"/>
  <c r="Z10" i="10"/>
  <c r="Y10" i="10"/>
  <c r="X10" i="10"/>
  <c r="W10" i="10"/>
  <c r="V10" i="10"/>
  <c r="S10" i="10"/>
  <c r="R10" i="10"/>
  <c r="Q10" i="10"/>
  <c r="P10" i="10"/>
  <c r="O10" i="10"/>
  <c r="N10" i="10"/>
  <c r="AA9" i="10"/>
  <c r="Z9" i="10"/>
  <c r="Y9" i="10"/>
  <c r="Q4" i="10" s="1"/>
  <c r="X9" i="10"/>
  <c r="P4" i="10" s="1"/>
  <c r="W9" i="10"/>
  <c r="V9" i="10"/>
  <c r="S9" i="10"/>
  <c r="R9" i="10"/>
  <c r="Q9" i="10"/>
  <c r="P9" i="10"/>
  <c r="O9" i="10"/>
  <c r="N9" i="10"/>
  <c r="AA8" i="10"/>
  <c r="Z8" i="10"/>
  <c r="Y8" i="10"/>
  <c r="X8" i="10"/>
  <c r="W8" i="10"/>
  <c r="V8" i="10"/>
  <c r="S8" i="10"/>
  <c r="R8" i="10"/>
  <c r="Q8" i="10"/>
  <c r="P8" i="10"/>
  <c r="O8" i="10"/>
  <c r="N8" i="10"/>
  <c r="AA7" i="10"/>
  <c r="Z7" i="10"/>
  <c r="Y7" i="10"/>
  <c r="Q2" i="10" s="1"/>
  <c r="X7" i="10"/>
  <c r="P2" i="10" s="1"/>
  <c r="W7" i="10"/>
  <c r="V7" i="10"/>
  <c r="S7" i="10"/>
  <c r="R7" i="10"/>
  <c r="Q7" i="10"/>
  <c r="P7" i="10"/>
  <c r="O7" i="10"/>
  <c r="N7" i="10"/>
  <c r="AA6" i="10"/>
  <c r="Z6" i="10"/>
  <c r="Y6" i="10"/>
  <c r="X6" i="10"/>
  <c r="W6" i="10"/>
  <c r="V6" i="10"/>
  <c r="S6" i="10"/>
  <c r="R6" i="10"/>
  <c r="Q6" i="10"/>
  <c r="P6" i="10"/>
  <c r="O6" i="10"/>
  <c r="N6" i="10"/>
  <c r="S5" i="10"/>
  <c r="R5" i="10"/>
  <c r="Q5" i="10"/>
  <c r="P5" i="10"/>
  <c r="O5" i="10"/>
  <c r="N5" i="10"/>
  <c r="S4" i="10"/>
  <c r="R4" i="10"/>
  <c r="O4" i="10"/>
  <c r="N4" i="10"/>
  <c r="S3" i="10"/>
  <c r="R3" i="10"/>
  <c r="Q3" i="10"/>
  <c r="P3" i="10"/>
  <c r="O3" i="10"/>
  <c r="N3" i="10"/>
  <c r="S2" i="10"/>
  <c r="R2" i="10"/>
  <c r="O2" i="10"/>
  <c r="N2" i="10"/>
  <c r="S1" i="10"/>
  <c r="R1" i="10"/>
  <c r="Q1" i="10"/>
  <c r="P1" i="10"/>
  <c r="O1" i="10"/>
  <c r="N1" i="10"/>
  <c r="AC50" i="5"/>
  <c r="AB50" i="5"/>
  <c r="AA50" i="5"/>
  <c r="Z50" i="5"/>
  <c r="Y50" i="5"/>
  <c r="X50" i="5"/>
  <c r="W50" i="5"/>
  <c r="V50" i="5"/>
  <c r="U50" i="5"/>
  <c r="T50" i="5"/>
  <c r="S50" i="5"/>
  <c r="AC49" i="5"/>
  <c r="AB49" i="5"/>
  <c r="AA49" i="5"/>
  <c r="Z49" i="5"/>
  <c r="Y49" i="5"/>
  <c r="X49" i="5"/>
  <c r="W49" i="5"/>
  <c r="V49" i="5"/>
  <c r="U49" i="5"/>
  <c r="T49" i="5"/>
  <c r="S49" i="5"/>
  <c r="AC48" i="5"/>
  <c r="AB48" i="5"/>
  <c r="AA48" i="5"/>
  <c r="Z48" i="5"/>
  <c r="Y48" i="5"/>
  <c r="X48" i="5"/>
  <c r="W48" i="5"/>
  <c r="V48" i="5"/>
  <c r="U48" i="5"/>
  <c r="T48" i="5"/>
  <c r="S48" i="5"/>
  <c r="AC47" i="5"/>
  <c r="AB47" i="5"/>
  <c r="AA47" i="5"/>
  <c r="Z47" i="5"/>
  <c r="Y47" i="5"/>
  <c r="X47" i="5"/>
  <c r="W47" i="5"/>
  <c r="V47" i="5"/>
  <c r="U47" i="5"/>
  <c r="T47" i="5"/>
  <c r="S47" i="5"/>
  <c r="AC46" i="5"/>
  <c r="AB46" i="5"/>
  <c r="AA46" i="5"/>
  <c r="Z46" i="5"/>
  <c r="Y46" i="5"/>
  <c r="X46" i="5"/>
  <c r="W46" i="5"/>
  <c r="V46" i="5"/>
  <c r="U46" i="5"/>
  <c r="T46" i="5"/>
  <c r="S46" i="5"/>
  <c r="AC45" i="5"/>
  <c r="AB45" i="5"/>
  <c r="AA45" i="5"/>
  <c r="Z45" i="5"/>
  <c r="Y45" i="5"/>
  <c r="X45" i="5"/>
  <c r="W45" i="5"/>
  <c r="V45" i="5"/>
  <c r="U45" i="5"/>
  <c r="T45" i="5"/>
  <c r="S45" i="5"/>
  <c r="AC44" i="5"/>
  <c r="AB44" i="5"/>
  <c r="AA44" i="5"/>
  <c r="Z44" i="5"/>
  <c r="Y44" i="5"/>
  <c r="X44" i="5"/>
  <c r="W44" i="5"/>
  <c r="V44" i="5"/>
  <c r="U44" i="5"/>
  <c r="T44" i="5"/>
  <c r="S44" i="5"/>
  <c r="AC43" i="5"/>
  <c r="AB43" i="5"/>
  <c r="AA43" i="5"/>
  <c r="Z43" i="5"/>
  <c r="Y43" i="5"/>
  <c r="X43" i="5"/>
  <c r="W43" i="5"/>
  <c r="V43" i="5"/>
  <c r="U43" i="5"/>
  <c r="T43" i="5"/>
  <c r="S43" i="5"/>
  <c r="AC42" i="5"/>
  <c r="AB42" i="5"/>
  <c r="AA42" i="5"/>
  <c r="Z42" i="5"/>
  <c r="Y42" i="5"/>
  <c r="X42" i="5"/>
  <c r="W42" i="5"/>
  <c r="V42" i="5"/>
  <c r="U42" i="5"/>
  <c r="T42" i="5"/>
  <c r="S42" i="5"/>
  <c r="AC41" i="5"/>
  <c r="AB41" i="5"/>
  <c r="AA41" i="5"/>
  <c r="Z41" i="5"/>
  <c r="Y41" i="5"/>
  <c r="X41" i="5"/>
  <c r="W41" i="5"/>
  <c r="V41" i="5"/>
  <c r="U41" i="5"/>
  <c r="T41" i="5"/>
  <c r="S41" i="5"/>
  <c r="AC40" i="5"/>
  <c r="AB40" i="5"/>
  <c r="AA40" i="5"/>
  <c r="Z40" i="5"/>
  <c r="Y40" i="5"/>
  <c r="X40" i="5"/>
  <c r="W40" i="5"/>
  <c r="V40" i="5"/>
  <c r="U40" i="5"/>
  <c r="T40" i="5"/>
  <c r="S40" i="5"/>
  <c r="AC39" i="5"/>
  <c r="AB39" i="5"/>
  <c r="AA39" i="5"/>
  <c r="Z39" i="5"/>
  <c r="Y39" i="5"/>
  <c r="X39" i="5"/>
  <c r="W39" i="5"/>
  <c r="V39" i="5"/>
  <c r="U39" i="5"/>
  <c r="T39" i="5"/>
  <c r="S39" i="5"/>
  <c r="AC38" i="5"/>
  <c r="AB38" i="5"/>
  <c r="AA38" i="5"/>
  <c r="Z38" i="5"/>
  <c r="Y38" i="5"/>
  <c r="X38" i="5"/>
  <c r="W38" i="5"/>
  <c r="V38" i="5"/>
  <c r="U38" i="5"/>
  <c r="T38" i="5"/>
  <c r="S38" i="5"/>
  <c r="AC37" i="5"/>
  <c r="AB37" i="5"/>
  <c r="AA37" i="5"/>
  <c r="Z37" i="5"/>
  <c r="Y37" i="5"/>
  <c r="X37" i="5"/>
  <c r="W37" i="5"/>
  <c r="V37" i="5"/>
  <c r="U37" i="5"/>
  <c r="T37" i="5"/>
  <c r="S37" i="5"/>
  <c r="AC36" i="5"/>
  <c r="AB36" i="5"/>
  <c r="AA36" i="5"/>
  <c r="Z36" i="5"/>
  <c r="Y36" i="5"/>
  <c r="X36" i="5"/>
  <c r="W36" i="5"/>
  <c r="V36" i="5"/>
  <c r="U36" i="5"/>
  <c r="T36" i="5"/>
  <c r="S36" i="5"/>
  <c r="AC35" i="5"/>
  <c r="AB35" i="5"/>
  <c r="AA35" i="5"/>
  <c r="Z35" i="5"/>
  <c r="Y35" i="5"/>
  <c r="X35" i="5"/>
  <c r="W35" i="5"/>
  <c r="V35" i="5"/>
  <c r="U35" i="5"/>
  <c r="T35" i="5"/>
  <c r="S35" i="5"/>
  <c r="AC34" i="5"/>
  <c r="AB34" i="5"/>
  <c r="AA34" i="5"/>
  <c r="Z34" i="5"/>
  <c r="Y34" i="5"/>
  <c r="X34" i="5"/>
  <c r="W34" i="5"/>
  <c r="V34" i="5"/>
  <c r="U34" i="5"/>
  <c r="T34" i="5"/>
  <c r="S34" i="5"/>
  <c r="AC33" i="5"/>
  <c r="AB33" i="5"/>
  <c r="AA33" i="5"/>
  <c r="Z33" i="5"/>
  <c r="Y33" i="5"/>
  <c r="X33" i="5"/>
  <c r="W33" i="5"/>
  <c r="V33" i="5"/>
  <c r="U33" i="5"/>
  <c r="T33" i="5"/>
  <c r="S33" i="5"/>
  <c r="AC32" i="5"/>
  <c r="AB32" i="5"/>
  <c r="AA32" i="5"/>
  <c r="Z32" i="5"/>
  <c r="Y32" i="5"/>
  <c r="X32" i="5"/>
  <c r="W32" i="5"/>
  <c r="V32" i="5"/>
  <c r="U32" i="5"/>
  <c r="T32" i="5"/>
  <c r="S32" i="5"/>
  <c r="AC31" i="5"/>
  <c r="AB31" i="5"/>
  <c r="AA31" i="5"/>
  <c r="Z31" i="5"/>
  <c r="Y31" i="5"/>
  <c r="X31" i="5"/>
  <c r="W31" i="5"/>
  <c r="V31" i="5"/>
  <c r="U31" i="5"/>
  <c r="T31" i="5"/>
  <c r="S31" i="5"/>
  <c r="AC30" i="5"/>
  <c r="AB30" i="5"/>
  <c r="AA30" i="5"/>
  <c r="Z30" i="5"/>
  <c r="Y30" i="5"/>
  <c r="X30" i="5"/>
  <c r="W30" i="5"/>
  <c r="V30" i="5"/>
  <c r="U30" i="5"/>
  <c r="T30" i="5"/>
  <c r="S30" i="5"/>
  <c r="AC29" i="5"/>
  <c r="AB29" i="5"/>
  <c r="AA29" i="5"/>
  <c r="Z29" i="5"/>
  <c r="Y29" i="5"/>
  <c r="X29" i="5"/>
  <c r="W29" i="5"/>
  <c r="V29" i="5"/>
  <c r="U29" i="5"/>
  <c r="T29" i="5"/>
  <c r="S29" i="5"/>
  <c r="AC28" i="5"/>
  <c r="AB28" i="5"/>
  <c r="AA28" i="5"/>
  <c r="Z28" i="5"/>
  <c r="Y28" i="5"/>
  <c r="X28" i="5"/>
  <c r="W28" i="5"/>
  <c r="V28" i="5"/>
  <c r="U28" i="5"/>
  <c r="T28" i="5"/>
  <c r="S28" i="5"/>
  <c r="AC27" i="5"/>
  <c r="AB27" i="5"/>
  <c r="AA27" i="5"/>
  <c r="Z27" i="5"/>
  <c r="Y27" i="5"/>
  <c r="X27" i="5"/>
  <c r="W27" i="5"/>
  <c r="V27" i="5"/>
  <c r="U27" i="5"/>
  <c r="T27" i="5"/>
  <c r="S27" i="5"/>
  <c r="AC26" i="5"/>
  <c r="AB26" i="5"/>
  <c r="AA26" i="5"/>
  <c r="Z26" i="5"/>
  <c r="Y26" i="5"/>
  <c r="X26" i="5"/>
  <c r="W26" i="5"/>
  <c r="V26" i="5"/>
  <c r="U26" i="5"/>
  <c r="T26" i="5"/>
  <c r="S26" i="5"/>
  <c r="AC25" i="5"/>
  <c r="AB25" i="5"/>
  <c r="AA25" i="5"/>
  <c r="Z25" i="5"/>
  <c r="Y25" i="5"/>
  <c r="X25" i="5"/>
  <c r="W25" i="5"/>
  <c r="V25" i="5"/>
  <c r="U25" i="5"/>
  <c r="T25" i="5"/>
  <c r="S25" i="5"/>
  <c r="AC24" i="5"/>
  <c r="AB24" i="5"/>
  <c r="AA24" i="5"/>
  <c r="Z24" i="5"/>
  <c r="Y24" i="5"/>
  <c r="X24" i="5"/>
  <c r="W24" i="5"/>
  <c r="V24" i="5"/>
  <c r="U24" i="5"/>
  <c r="T24" i="5"/>
  <c r="S24" i="5"/>
  <c r="AC23" i="5"/>
  <c r="AB23" i="5"/>
  <c r="AA23" i="5"/>
  <c r="Z23" i="5"/>
  <c r="Y23" i="5"/>
  <c r="X23" i="5"/>
  <c r="W23" i="5"/>
  <c r="V23" i="5"/>
  <c r="U23" i="5"/>
  <c r="T23" i="5"/>
  <c r="S23" i="5"/>
  <c r="AC22" i="5"/>
  <c r="AB22" i="5"/>
  <c r="AA22" i="5"/>
  <c r="Z22" i="5"/>
  <c r="Y22" i="5"/>
  <c r="X22" i="5"/>
  <c r="W22" i="5"/>
  <c r="V22" i="5"/>
  <c r="U22" i="5"/>
  <c r="T22" i="5"/>
  <c r="S22" i="5"/>
  <c r="AC21" i="5"/>
  <c r="AB21" i="5"/>
  <c r="AA21" i="5"/>
  <c r="Z21" i="5"/>
  <c r="Y21" i="5"/>
  <c r="X21" i="5"/>
  <c r="W21" i="5"/>
  <c r="V21" i="5"/>
  <c r="U21" i="5"/>
  <c r="T21" i="5"/>
  <c r="S21" i="5"/>
  <c r="AC20" i="5"/>
  <c r="AB20" i="5"/>
  <c r="AA20" i="5"/>
  <c r="Z20" i="5"/>
  <c r="Y20" i="5"/>
  <c r="X20" i="5"/>
  <c r="W20" i="5"/>
  <c r="V20" i="5"/>
  <c r="U20" i="5"/>
  <c r="T20" i="5"/>
  <c r="S20" i="5"/>
  <c r="AC19" i="5"/>
  <c r="AB19" i="5"/>
  <c r="AA19" i="5"/>
  <c r="Z19" i="5"/>
  <c r="Y19" i="5"/>
  <c r="X19" i="5"/>
  <c r="W19" i="5"/>
  <c r="V19" i="5"/>
  <c r="U19" i="5"/>
  <c r="T19" i="5"/>
  <c r="S19" i="5"/>
  <c r="AC18" i="5"/>
  <c r="AB18" i="5"/>
  <c r="AA18" i="5"/>
  <c r="Z18" i="5"/>
  <c r="Y18" i="5"/>
  <c r="X18" i="5"/>
  <c r="W18" i="5"/>
  <c r="V18" i="5"/>
  <c r="U18" i="5"/>
  <c r="T18" i="5"/>
  <c r="S18" i="5"/>
  <c r="AC17" i="5"/>
  <c r="AB17" i="5"/>
  <c r="AA17" i="5"/>
  <c r="Z17" i="5"/>
  <c r="Y17" i="5"/>
  <c r="X17" i="5"/>
  <c r="W17" i="5"/>
  <c r="V17" i="5"/>
  <c r="U17" i="5"/>
  <c r="T17" i="5"/>
  <c r="S17" i="5"/>
  <c r="AC16" i="5"/>
  <c r="AB16" i="5"/>
  <c r="AA16" i="5"/>
  <c r="Z16" i="5"/>
  <c r="Y16" i="5"/>
  <c r="X16" i="5"/>
  <c r="W16" i="5"/>
  <c r="V16" i="5"/>
  <c r="U16" i="5"/>
  <c r="T16" i="5"/>
  <c r="S16" i="5"/>
  <c r="AC15" i="5"/>
  <c r="AB15" i="5"/>
  <c r="AA15" i="5"/>
  <c r="Z15" i="5"/>
  <c r="Y15" i="5"/>
  <c r="X15" i="5"/>
  <c r="W15" i="5"/>
  <c r="V15" i="5"/>
  <c r="U15" i="5"/>
  <c r="T15" i="5"/>
  <c r="S15" i="5"/>
  <c r="AC14" i="5"/>
  <c r="AB14" i="5"/>
  <c r="AA14" i="5"/>
  <c r="Z14" i="5"/>
  <c r="Y14" i="5"/>
  <c r="X14" i="5"/>
  <c r="W14" i="5"/>
  <c r="V14" i="5"/>
  <c r="U14" i="5"/>
  <c r="T14" i="5"/>
  <c r="S14" i="5"/>
  <c r="AC13" i="5"/>
  <c r="AB13" i="5"/>
  <c r="AA13" i="5"/>
  <c r="Z13" i="5"/>
  <c r="Y13" i="5"/>
  <c r="X13" i="5"/>
  <c r="W13" i="5"/>
  <c r="V13" i="5"/>
  <c r="U13" i="5"/>
  <c r="T13" i="5"/>
  <c r="S13" i="5"/>
  <c r="AC12" i="5"/>
  <c r="AB12" i="5"/>
  <c r="AA12" i="5"/>
  <c r="Z12" i="5"/>
  <c r="Y12" i="5"/>
  <c r="X12" i="5"/>
  <c r="W12" i="5"/>
  <c r="V12" i="5"/>
  <c r="U12" i="5"/>
  <c r="T12" i="5"/>
  <c r="S12" i="5"/>
  <c r="AC11" i="5"/>
  <c r="AB11" i="5"/>
  <c r="AA11" i="5"/>
  <c r="Z11" i="5"/>
  <c r="Y11" i="5"/>
  <c r="X11" i="5"/>
  <c r="W11" i="5"/>
  <c r="V11" i="5"/>
  <c r="U11" i="5"/>
  <c r="T11" i="5"/>
  <c r="S11" i="5"/>
  <c r="AC10" i="5"/>
  <c r="AB10" i="5"/>
  <c r="AA10" i="5"/>
  <c r="Z10" i="5"/>
  <c r="Y10" i="5"/>
  <c r="X10" i="5"/>
  <c r="W10" i="5"/>
  <c r="V10" i="5"/>
  <c r="U10" i="5"/>
  <c r="T10" i="5"/>
  <c r="S10" i="5"/>
  <c r="AC9" i="5"/>
  <c r="AB9" i="5"/>
  <c r="AA9" i="5"/>
  <c r="Z9" i="5"/>
  <c r="Y9" i="5"/>
  <c r="X9" i="5"/>
  <c r="W9" i="5"/>
  <c r="V9" i="5"/>
  <c r="U9" i="5"/>
  <c r="T9" i="5"/>
  <c r="S9" i="5"/>
  <c r="AC8" i="5"/>
  <c r="AB8" i="5"/>
  <c r="AA8" i="5"/>
  <c r="Z8" i="5"/>
  <c r="Y8" i="5"/>
  <c r="X8" i="5"/>
  <c r="W8" i="5"/>
  <c r="V8" i="5"/>
  <c r="U8" i="5"/>
  <c r="T8" i="5"/>
  <c r="S8" i="5"/>
  <c r="AC7" i="5"/>
  <c r="AB7" i="5"/>
  <c r="AA7" i="5"/>
  <c r="Z7" i="5"/>
  <c r="Y7" i="5"/>
  <c r="X7" i="5"/>
  <c r="W7" i="5"/>
  <c r="V7" i="5"/>
  <c r="U7" i="5"/>
  <c r="T7" i="5"/>
  <c r="S7" i="5"/>
  <c r="AC6" i="5"/>
  <c r="AB6" i="5"/>
  <c r="AA6" i="5"/>
  <c r="Z6" i="5"/>
  <c r="Y6" i="5"/>
  <c r="X6" i="5"/>
  <c r="W6" i="5"/>
  <c r="V6" i="5"/>
  <c r="U6" i="5"/>
  <c r="T6" i="5"/>
  <c r="S6" i="5"/>
  <c r="AC5" i="5"/>
  <c r="AB5" i="5"/>
  <c r="AA5" i="5"/>
  <c r="Z5" i="5"/>
  <c r="Y5" i="5"/>
  <c r="X5" i="5"/>
  <c r="W5" i="5"/>
  <c r="V5" i="5"/>
  <c r="U5" i="5"/>
  <c r="T5" i="5"/>
  <c r="S5" i="5"/>
  <c r="AC4" i="5"/>
  <c r="AB4" i="5"/>
  <c r="AA4" i="5"/>
  <c r="Z4" i="5"/>
  <c r="Y4" i="5"/>
  <c r="X4" i="5"/>
  <c r="W4" i="5"/>
  <c r="V4" i="5"/>
  <c r="U4" i="5"/>
  <c r="T4" i="5"/>
  <c r="S4" i="5"/>
  <c r="AC3" i="5"/>
  <c r="AB3" i="5"/>
  <c r="AA3" i="5"/>
  <c r="Z3" i="5"/>
  <c r="Y3" i="5"/>
  <c r="X3" i="5"/>
  <c r="W3" i="5"/>
  <c r="V3" i="5"/>
  <c r="U3" i="5"/>
  <c r="T3" i="5"/>
  <c r="S3" i="5"/>
  <c r="AC2" i="5"/>
  <c r="AB2" i="5"/>
  <c r="AA2" i="5"/>
  <c r="Z2" i="5"/>
  <c r="Y2" i="5"/>
  <c r="X2" i="5"/>
  <c r="W2" i="5"/>
  <c r="V2" i="5"/>
  <c r="U2" i="5"/>
  <c r="T2" i="5"/>
  <c r="S2" i="5"/>
  <c r="B45" i="3"/>
  <c r="B42" i="3"/>
  <c r="B34" i="3"/>
  <c r="B27" i="3"/>
  <c r="B17" i="3"/>
  <c r="B13" i="3"/>
  <c r="C53" i="2"/>
  <c r="C62" i="9" s="1"/>
  <c r="A53" i="2"/>
  <c r="C52" i="2"/>
  <c r="C61" i="9" s="1"/>
  <c r="A52" i="2"/>
  <c r="C51" i="2"/>
  <c r="C60" i="9" s="1"/>
  <c r="A51" i="2"/>
  <c r="C50" i="2"/>
  <c r="C59" i="9" s="1"/>
  <c r="A50" i="2"/>
  <c r="C49" i="2"/>
  <c r="C58" i="9" s="1"/>
  <c r="A49" i="2"/>
  <c r="C48" i="2"/>
  <c r="C57" i="9" s="1"/>
  <c r="A48" i="2"/>
  <c r="C47" i="2"/>
  <c r="C56" i="9" s="1"/>
  <c r="A47" i="2"/>
  <c r="C46" i="2"/>
  <c r="C55" i="9" s="1"/>
  <c r="A46" i="2"/>
  <c r="C45" i="2"/>
  <c r="C54" i="9" s="1"/>
  <c r="A45" i="2"/>
  <c r="C44" i="2"/>
  <c r="C53" i="9" s="1"/>
  <c r="A44" i="2"/>
  <c r="C43" i="2"/>
  <c r="C52" i="9" s="1"/>
  <c r="A43" i="2"/>
  <c r="C42" i="2"/>
  <c r="C51" i="9" s="1"/>
  <c r="A42" i="2"/>
  <c r="C41" i="2"/>
  <c r="C50" i="9" s="1"/>
  <c r="A41" i="2"/>
  <c r="C40" i="2"/>
  <c r="C49" i="9" s="1"/>
  <c r="A40" i="2"/>
  <c r="C39" i="2"/>
  <c r="C48" i="9" s="1"/>
  <c r="A39" i="2"/>
  <c r="C38" i="2"/>
  <c r="C47" i="9" s="1"/>
  <c r="A38" i="2"/>
  <c r="C37" i="2"/>
  <c r="C46" i="9" s="1"/>
  <c r="A37" i="2"/>
  <c r="C36" i="2"/>
  <c r="C45" i="9" s="1"/>
  <c r="A36" i="2"/>
  <c r="C35" i="2"/>
  <c r="C44" i="9" s="1"/>
  <c r="A35" i="2"/>
  <c r="C34" i="2"/>
  <c r="C43" i="9" s="1"/>
  <c r="A34" i="2"/>
  <c r="C33" i="2"/>
  <c r="C42" i="9" s="1"/>
  <c r="A33" i="2"/>
  <c r="C32" i="2"/>
  <c r="C41" i="9" s="1"/>
  <c r="A32" i="2"/>
  <c r="C31" i="2"/>
  <c r="C40" i="9" s="1"/>
  <c r="A31" i="2"/>
  <c r="C30" i="2"/>
  <c r="C39" i="9" s="1"/>
  <c r="A30" i="2"/>
  <c r="C29" i="2"/>
  <c r="C38" i="9" s="1"/>
  <c r="A29" i="2"/>
  <c r="C28" i="2"/>
  <c r="C37" i="9" s="1"/>
  <c r="A28" i="2"/>
  <c r="C27" i="2"/>
  <c r="C36" i="9" s="1"/>
  <c r="A27" i="2"/>
  <c r="C26" i="2"/>
  <c r="C35" i="9" s="1"/>
  <c r="A26" i="2"/>
  <c r="C25" i="2"/>
  <c r="C34" i="9" s="1"/>
  <c r="A25" i="2"/>
  <c r="C24" i="2"/>
  <c r="C33" i="9" s="1"/>
  <c r="A24" i="2"/>
  <c r="C23" i="2"/>
  <c r="C32" i="9" s="1"/>
  <c r="A23" i="2"/>
  <c r="C22" i="2"/>
  <c r="C31" i="9" s="1"/>
  <c r="A22" i="2"/>
  <c r="C21" i="2"/>
  <c r="C30" i="9" s="1"/>
  <c r="A21" i="2"/>
  <c r="C20" i="2"/>
  <c r="C29" i="9" s="1"/>
  <c r="A20" i="2"/>
  <c r="C19" i="2"/>
  <c r="C28" i="9" s="1"/>
  <c r="A19" i="2"/>
  <c r="C18" i="2"/>
  <c r="C27" i="9" s="1"/>
  <c r="A18" i="2"/>
  <c r="C17" i="2"/>
  <c r="C26" i="9" s="1"/>
  <c r="A17" i="2"/>
  <c r="C16" i="2"/>
  <c r="C25" i="9" s="1"/>
  <c r="A16" i="2"/>
  <c r="C15" i="2"/>
  <c r="C24" i="9" s="1"/>
  <c r="A15" i="2"/>
  <c r="C14" i="2"/>
  <c r="C23" i="9" s="1"/>
  <c r="A14" i="2"/>
  <c r="C13" i="2"/>
  <c r="C22" i="9" s="1"/>
  <c r="A13" i="2"/>
  <c r="C12" i="2"/>
  <c r="C21" i="9" s="1"/>
  <c r="A12" i="2"/>
  <c r="C11" i="2"/>
  <c r="C20" i="9" s="1"/>
  <c r="A11" i="2"/>
  <c r="C10" i="2"/>
  <c r="C19" i="9" s="1"/>
  <c r="A10" i="2"/>
  <c r="C9" i="2"/>
  <c r="C18" i="9" s="1"/>
  <c r="A9" i="2"/>
  <c r="C8" i="2"/>
  <c r="C17" i="9" s="1"/>
  <c r="A8" i="2"/>
  <c r="C7" i="2"/>
  <c r="C16" i="9" s="1"/>
  <c r="A7" i="2"/>
  <c r="C6" i="2"/>
  <c r="C15" i="9" s="1"/>
  <c r="A6" i="2"/>
  <c r="C5" i="2"/>
  <c r="C14" i="9" s="1"/>
  <c r="A5" i="2"/>
  <c r="AV52" i="1"/>
  <c r="AT52" i="1"/>
  <c r="AW62" i="9" s="1"/>
  <c r="AR52" i="1"/>
  <c r="AM52" i="1"/>
  <c r="AL52" i="1"/>
  <c r="AQ62" i="9" s="1"/>
  <c r="AJ52" i="1"/>
  <c r="AH52" i="1"/>
  <c r="AK62" i="9" s="1"/>
  <c r="AC52" i="1"/>
  <c r="AB52" i="1"/>
  <c r="AA52" i="1"/>
  <c r="AE52" i="1" s="1"/>
  <c r="Z52" i="1"/>
  <c r="T52" i="1"/>
  <c r="Q52" i="1"/>
  <c r="L52" i="1"/>
  <c r="T62" i="9" s="1"/>
  <c r="K52" i="1"/>
  <c r="J52" i="1"/>
  <c r="I52" i="1"/>
  <c r="H52" i="1"/>
  <c r="N52" i="1" s="1"/>
  <c r="G52" i="1"/>
  <c r="F52" i="1"/>
  <c r="E52" i="1"/>
  <c r="D52" i="1"/>
  <c r="C52" i="1"/>
  <c r="C52" i="12" s="1"/>
  <c r="B52" i="1"/>
  <c r="AV51" i="1"/>
  <c r="AT51" i="1"/>
  <c r="AW61" i="9" s="1"/>
  <c r="AR51" i="1"/>
  <c r="AM51" i="1"/>
  <c r="AL51" i="1"/>
  <c r="AQ61" i="9" s="1"/>
  <c r="AJ51" i="1"/>
  <c r="AH51" i="1"/>
  <c r="AK61" i="9" s="1"/>
  <c r="AC51" i="1"/>
  <c r="AI61" i="9" s="1"/>
  <c r="AB51" i="1"/>
  <c r="AA51" i="1"/>
  <c r="Z51" i="1"/>
  <c r="R52" i="2" s="1"/>
  <c r="T51" i="1"/>
  <c r="Q51" i="1"/>
  <c r="L51" i="1"/>
  <c r="K51" i="1"/>
  <c r="J51" i="1"/>
  <c r="I51" i="1"/>
  <c r="H51" i="1"/>
  <c r="J52" i="2" s="1"/>
  <c r="G51" i="1"/>
  <c r="K61" i="9" s="1"/>
  <c r="F51" i="1"/>
  <c r="E51" i="1"/>
  <c r="D51" i="1"/>
  <c r="C51" i="1"/>
  <c r="C51" i="12" s="1"/>
  <c r="B51" i="1"/>
  <c r="B52" i="2" s="1"/>
  <c r="B61" i="9" s="1"/>
  <c r="AV50" i="1"/>
  <c r="AT50" i="1"/>
  <c r="AW60" i="9" s="1"/>
  <c r="AR50" i="1"/>
  <c r="AM50" i="1"/>
  <c r="AA51" i="2" s="1"/>
  <c r="AL50" i="1"/>
  <c r="AQ60" i="9" s="1"/>
  <c r="AJ50" i="1"/>
  <c r="AH50" i="1"/>
  <c r="AK60" i="9" s="1"/>
  <c r="AC50" i="1"/>
  <c r="AI60" i="9" s="1"/>
  <c r="AB50" i="1"/>
  <c r="AA50" i="1"/>
  <c r="S51" i="2" s="1"/>
  <c r="Z50" i="1"/>
  <c r="T50" i="1"/>
  <c r="Q50" i="1"/>
  <c r="L50" i="1"/>
  <c r="T60" i="9" s="1"/>
  <c r="K50" i="1"/>
  <c r="J50" i="1"/>
  <c r="I50" i="1"/>
  <c r="H50" i="1"/>
  <c r="N50" i="1" s="1"/>
  <c r="G50" i="1"/>
  <c r="K60" i="9" s="1"/>
  <c r="F50" i="1"/>
  <c r="E50" i="1"/>
  <c r="D50" i="1"/>
  <c r="C50" i="1"/>
  <c r="C50" i="12" s="1"/>
  <c r="B50" i="1"/>
  <c r="AV49" i="1"/>
  <c r="AZ59" i="9" s="1"/>
  <c r="AT49" i="1"/>
  <c r="AW59" i="9" s="1"/>
  <c r="AR49" i="1"/>
  <c r="AM49" i="1"/>
  <c r="AL49" i="1"/>
  <c r="AQ59" i="9" s="1"/>
  <c r="AJ49" i="1"/>
  <c r="AH49" i="1"/>
  <c r="AK59" i="9" s="1"/>
  <c r="AC49" i="1"/>
  <c r="AI59" i="9" s="1"/>
  <c r="AB49" i="1"/>
  <c r="AA49" i="1"/>
  <c r="AE49" i="1" s="1"/>
  <c r="Z49" i="1"/>
  <c r="T49" i="1"/>
  <c r="Y59" i="9" s="1"/>
  <c r="Q49" i="1"/>
  <c r="L49" i="1"/>
  <c r="N50" i="2" s="1"/>
  <c r="K49" i="1"/>
  <c r="J49" i="1"/>
  <c r="I49" i="1"/>
  <c r="H49" i="1"/>
  <c r="N49" i="1" s="1"/>
  <c r="G49" i="1"/>
  <c r="K59" i="9" s="1"/>
  <c r="F49" i="1"/>
  <c r="E49" i="1"/>
  <c r="D49" i="1"/>
  <c r="C49" i="1"/>
  <c r="AI49" i="1" s="1"/>
  <c r="B49" i="1"/>
  <c r="AV48" i="1"/>
  <c r="AT48" i="1"/>
  <c r="AR48" i="1"/>
  <c r="AM48" i="1"/>
  <c r="AL48" i="1"/>
  <c r="AQ58" i="9" s="1"/>
  <c r="AJ48" i="1"/>
  <c r="AH48" i="1"/>
  <c r="AK58" i="9" s="1"/>
  <c r="AC48" i="1"/>
  <c r="AB48" i="1"/>
  <c r="AA48" i="1"/>
  <c r="AE48" i="1" s="1"/>
  <c r="Z48" i="1"/>
  <c r="T48" i="1"/>
  <c r="Q48" i="1"/>
  <c r="L48" i="1"/>
  <c r="T58" i="9" s="1"/>
  <c r="K48" i="1"/>
  <c r="J48" i="1"/>
  <c r="I48" i="1"/>
  <c r="P58" i="9" s="1"/>
  <c r="H48" i="1"/>
  <c r="N48" i="1" s="1"/>
  <c r="G48" i="1"/>
  <c r="F48" i="1"/>
  <c r="E48" i="1"/>
  <c r="D48" i="1"/>
  <c r="C48" i="1"/>
  <c r="B48" i="1"/>
  <c r="AV47" i="1"/>
  <c r="AT47" i="1"/>
  <c r="AW57" i="9" s="1"/>
  <c r="AR47" i="1"/>
  <c r="AM47" i="1"/>
  <c r="AL47" i="1"/>
  <c r="AQ57" i="9" s="1"/>
  <c r="AJ47" i="1"/>
  <c r="AH47" i="1"/>
  <c r="AK57" i="9" s="1"/>
  <c r="AC47" i="1"/>
  <c r="AI57" i="9" s="1"/>
  <c r="AB47" i="1"/>
  <c r="AA47" i="1"/>
  <c r="Z47" i="1"/>
  <c r="R48" i="2" s="1"/>
  <c r="T47" i="1"/>
  <c r="Q47" i="1"/>
  <c r="L47" i="1"/>
  <c r="K47" i="1"/>
  <c r="J47" i="1"/>
  <c r="I47" i="1"/>
  <c r="H47" i="1"/>
  <c r="J48" i="2" s="1"/>
  <c r="G47" i="1"/>
  <c r="K57" i="9" s="1"/>
  <c r="F47" i="1"/>
  <c r="E47" i="1"/>
  <c r="D47" i="1"/>
  <c r="G57" i="9" s="1"/>
  <c r="C47" i="1"/>
  <c r="AU47" i="1" s="1"/>
  <c r="B47" i="1"/>
  <c r="AV46" i="1"/>
  <c r="AT46" i="1"/>
  <c r="AW56" i="9" s="1"/>
  <c r="AR46" i="1"/>
  <c r="AM46" i="1"/>
  <c r="AR56" i="9" s="1"/>
  <c r="AL46" i="1"/>
  <c r="AQ56" i="9" s="1"/>
  <c r="AJ46" i="1"/>
  <c r="AH46" i="1"/>
  <c r="AK56" i="9" s="1"/>
  <c r="AC46" i="1"/>
  <c r="AI56" i="9" s="1"/>
  <c r="AB46" i="1"/>
  <c r="AA46" i="1"/>
  <c r="S47" i="2" s="1"/>
  <c r="Z46" i="1"/>
  <c r="T46" i="1"/>
  <c r="Q46" i="1"/>
  <c r="O47" i="2" s="1"/>
  <c r="L46" i="1"/>
  <c r="T56" i="9" s="1"/>
  <c r="K46" i="1"/>
  <c r="J46" i="1"/>
  <c r="I46" i="1"/>
  <c r="H46" i="1"/>
  <c r="N46" i="1" s="1"/>
  <c r="G46" i="1"/>
  <c r="K56" i="9" s="1"/>
  <c r="F46" i="1"/>
  <c r="E46" i="1"/>
  <c r="H56" i="9" s="1"/>
  <c r="D46" i="1"/>
  <c r="C46" i="1"/>
  <c r="B46" i="1"/>
  <c r="AV45" i="1"/>
  <c r="AZ55" i="9" s="1"/>
  <c r="AT45" i="1"/>
  <c r="AR45" i="1"/>
  <c r="AM45" i="1"/>
  <c r="AL45" i="1"/>
  <c r="AQ55" i="9" s="1"/>
  <c r="AJ45" i="1"/>
  <c r="AH45" i="1"/>
  <c r="AK55" i="9" s="1"/>
  <c r="AC45" i="1"/>
  <c r="AI55" i="9" s="1"/>
  <c r="AB45" i="1"/>
  <c r="AH55" i="9" s="1"/>
  <c r="AA45" i="1"/>
  <c r="AE45" i="1" s="1"/>
  <c r="Z45" i="1"/>
  <c r="T45" i="1"/>
  <c r="Y55" i="9" s="1"/>
  <c r="Q45" i="1"/>
  <c r="L45" i="1"/>
  <c r="N46" i="2" s="1"/>
  <c r="K45" i="1"/>
  <c r="J45" i="1"/>
  <c r="Q55" i="9" s="1"/>
  <c r="I45" i="1"/>
  <c r="H45" i="1"/>
  <c r="N45" i="1" s="1"/>
  <c r="G45" i="1"/>
  <c r="K55" i="9" s="1"/>
  <c r="F45" i="1"/>
  <c r="E45" i="1"/>
  <c r="D45" i="1"/>
  <c r="C45" i="1"/>
  <c r="AU45" i="1" s="1"/>
  <c r="B45" i="1"/>
  <c r="AV44" i="1"/>
  <c r="AT44" i="1"/>
  <c r="AW54" i="9" s="1"/>
  <c r="AR44" i="1"/>
  <c r="AM44" i="1"/>
  <c r="AL44" i="1"/>
  <c r="AQ54" i="9" s="1"/>
  <c r="AJ44" i="1"/>
  <c r="AH44" i="1"/>
  <c r="AK54" i="9" s="1"/>
  <c r="AC44" i="1"/>
  <c r="AB44" i="1"/>
  <c r="AA44" i="1"/>
  <c r="AE44" i="1" s="1"/>
  <c r="Z44" i="1"/>
  <c r="T44" i="1"/>
  <c r="Q44" i="1"/>
  <c r="L44" i="1"/>
  <c r="T54" i="9" s="1"/>
  <c r="K44" i="1"/>
  <c r="J44" i="1"/>
  <c r="I44" i="1"/>
  <c r="H44" i="1"/>
  <c r="N44" i="1" s="1"/>
  <c r="G44" i="1"/>
  <c r="F44" i="1"/>
  <c r="E44" i="1"/>
  <c r="D44" i="1"/>
  <c r="C44" i="1"/>
  <c r="C44" i="12" s="1"/>
  <c r="B44" i="1"/>
  <c r="AV43" i="1"/>
  <c r="AT43" i="1"/>
  <c r="AW53" i="9" s="1"/>
  <c r="AR43" i="1"/>
  <c r="AM43" i="1"/>
  <c r="AL43" i="1"/>
  <c r="AQ53" i="9" s="1"/>
  <c r="AJ43" i="1"/>
  <c r="AH43" i="1"/>
  <c r="AK53" i="9" s="1"/>
  <c r="AC43" i="1"/>
  <c r="AI53" i="9" s="1"/>
  <c r="AB43" i="1"/>
  <c r="AA43" i="1"/>
  <c r="Z43" i="1"/>
  <c r="R44" i="2" s="1"/>
  <c r="T43" i="1"/>
  <c r="Q43" i="1"/>
  <c r="L43" i="1"/>
  <c r="K43" i="1"/>
  <c r="J43" i="1"/>
  <c r="I43" i="1"/>
  <c r="H43" i="1"/>
  <c r="J44" i="2" s="1"/>
  <c r="G43" i="1"/>
  <c r="K53" i="9" s="1"/>
  <c r="F43" i="1"/>
  <c r="E43" i="1"/>
  <c r="D43" i="1"/>
  <c r="C43" i="1"/>
  <c r="C43" i="12" s="1"/>
  <c r="B43" i="1"/>
  <c r="AV42" i="1"/>
  <c r="AT42" i="1"/>
  <c r="AW52" i="9" s="1"/>
  <c r="AR42" i="1"/>
  <c r="AM42" i="1"/>
  <c r="AR52" i="9" s="1"/>
  <c r="AL42" i="1"/>
  <c r="AQ52" i="9" s="1"/>
  <c r="AJ42" i="1"/>
  <c r="AH42" i="1"/>
  <c r="AK52" i="9" s="1"/>
  <c r="AC42" i="1"/>
  <c r="AI52" i="9" s="1"/>
  <c r="AB42" i="1"/>
  <c r="AA42" i="1"/>
  <c r="Z42" i="1"/>
  <c r="T42" i="1"/>
  <c r="Q42" i="1"/>
  <c r="O43" i="2" s="1"/>
  <c r="L42" i="1"/>
  <c r="T52" i="9" s="1"/>
  <c r="K42" i="1"/>
  <c r="J42" i="1"/>
  <c r="I42" i="1"/>
  <c r="H42" i="1"/>
  <c r="N42" i="1" s="1"/>
  <c r="G42" i="1"/>
  <c r="K52" i="9" s="1"/>
  <c r="F42" i="1"/>
  <c r="E42" i="1"/>
  <c r="H52" i="9" s="1"/>
  <c r="D42" i="1"/>
  <c r="C42" i="1"/>
  <c r="C42" i="12" s="1"/>
  <c r="B42" i="1"/>
  <c r="AV41" i="1"/>
  <c r="AZ51" i="9" s="1"/>
  <c r="AT41" i="1"/>
  <c r="AW51" i="9" s="1"/>
  <c r="AR41" i="1"/>
  <c r="AM41" i="1"/>
  <c r="AL41" i="1"/>
  <c r="AQ51" i="9" s="1"/>
  <c r="AJ41" i="1"/>
  <c r="AH41" i="1"/>
  <c r="AK51" i="9" s="1"/>
  <c r="AC41" i="1"/>
  <c r="AI51" i="9" s="1"/>
  <c r="AB41" i="1"/>
  <c r="AA41" i="1"/>
  <c r="AE41" i="1" s="1"/>
  <c r="Z41" i="1"/>
  <c r="T41" i="1"/>
  <c r="Y51" i="9" s="1"/>
  <c r="Q41" i="1"/>
  <c r="L41" i="1"/>
  <c r="N42" i="2" s="1"/>
  <c r="K41" i="1"/>
  <c r="J41" i="1"/>
  <c r="Q51" i="9" s="1"/>
  <c r="I41" i="1"/>
  <c r="H41" i="1"/>
  <c r="N41" i="1" s="1"/>
  <c r="G41" i="1"/>
  <c r="K51" i="9" s="1"/>
  <c r="F41" i="1"/>
  <c r="E41" i="1"/>
  <c r="D41" i="1"/>
  <c r="C41" i="1"/>
  <c r="AI41" i="1" s="1"/>
  <c r="B41" i="1"/>
  <c r="AV40" i="1"/>
  <c r="AT40" i="1"/>
  <c r="AR40" i="1"/>
  <c r="AM40" i="1"/>
  <c r="AL40" i="1"/>
  <c r="AQ50" i="9" s="1"/>
  <c r="AJ40" i="1"/>
  <c r="AH40" i="1"/>
  <c r="AK50" i="9" s="1"/>
  <c r="AC40" i="1"/>
  <c r="AB40" i="1"/>
  <c r="AA40" i="1"/>
  <c r="Z40" i="1"/>
  <c r="T40" i="1"/>
  <c r="Q40" i="1"/>
  <c r="L40" i="1"/>
  <c r="T50" i="9" s="1"/>
  <c r="K40" i="1"/>
  <c r="J40" i="1"/>
  <c r="I40" i="1"/>
  <c r="H40" i="1"/>
  <c r="N40" i="1" s="1"/>
  <c r="G40" i="1"/>
  <c r="F40" i="1"/>
  <c r="E40" i="1"/>
  <c r="D40" i="1"/>
  <c r="C40" i="1"/>
  <c r="B40" i="1"/>
  <c r="AV39" i="1"/>
  <c r="AT39" i="1"/>
  <c r="AW49" i="9" s="1"/>
  <c r="AR39" i="1"/>
  <c r="AM39" i="1"/>
  <c r="AL39" i="1"/>
  <c r="AQ49" i="9" s="1"/>
  <c r="AJ39" i="1"/>
  <c r="AH39" i="1"/>
  <c r="AK49" i="9" s="1"/>
  <c r="AC39" i="1"/>
  <c r="AI49" i="9" s="1"/>
  <c r="AB39" i="1"/>
  <c r="AA39" i="1"/>
  <c r="Z39" i="1"/>
  <c r="R40" i="2" s="1"/>
  <c r="T39" i="1"/>
  <c r="Q39" i="1"/>
  <c r="L39" i="1"/>
  <c r="K39" i="1"/>
  <c r="J39" i="1"/>
  <c r="I39" i="1"/>
  <c r="H39" i="1"/>
  <c r="J40" i="2" s="1"/>
  <c r="G39" i="1"/>
  <c r="K49" i="9" s="1"/>
  <c r="F39" i="1"/>
  <c r="E39" i="1"/>
  <c r="D39" i="1"/>
  <c r="G49" i="9" s="1"/>
  <c r="C39" i="1"/>
  <c r="AU39" i="1" s="1"/>
  <c r="B39" i="1"/>
  <c r="B40" i="2" s="1"/>
  <c r="B49" i="9" s="1"/>
  <c r="AV38" i="1"/>
  <c r="AT38" i="1"/>
  <c r="AW48" i="9" s="1"/>
  <c r="AR38" i="1"/>
  <c r="AM38" i="1"/>
  <c r="AL38" i="1"/>
  <c r="AQ48" i="9" s="1"/>
  <c r="AJ38" i="1"/>
  <c r="AH38" i="1"/>
  <c r="AK48" i="9" s="1"/>
  <c r="AC38" i="1"/>
  <c r="AI48" i="9" s="1"/>
  <c r="AB38" i="1"/>
  <c r="AA38" i="1"/>
  <c r="AE38" i="1" s="1"/>
  <c r="Z38" i="1"/>
  <c r="T38" i="1"/>
  <c r="Q38" i="1"/>
  <c r="L38" i="1"/>
  <c r="T48" i="9" s="1"/>
  <c r="K38" i="1"/>
  <c r="J38" i="1"/>
  <c r="I38" i="1"/>
  <c r="H38" i="1"/>
  <c r="N38" i="1" s="1"/>
  <c r="G38" i="1"/>
  <c r="K48" i="9" s="1"/>
  <c r="F38" i="1"/>
  <c r="E38" i="1"/>
  <c r="H48" i="9" s="1"/>
  <c r="D38" i="1"/>
  <c r="C38" i="1"/>
  <c r="B38" i="1"/>
  <c r="AV37" i="1"/>
  <c r="AZ47" i="9" s="1"/>
  <c r="AT37" i="1"/>
  <c r="AR37" i="1"/>
  <c r="AM37" i="1"/>
  <c r="AL37" i="1"/>
  <c r="AQ47" i="9" s="1"/>
  <c r="AJ37" i="1"/>
  <c r="AH37" i="1"/>
  <c r="AK47" i="9" s="1"/>
  <c r="AE37" i="1"/>
  <c r="AC37" i="1"/>
  <c r="AI47" i="9" s="1"/>
  <c r="AB37" i="1"/>
  <c r="AH47" i="9" s="1"/>
  <c r="AA37" i="1"/>
  <c r="Z37" i="1"/>
  <c r="T37" i="1"/>
  <c r="Y47" i="9" s="1"/>
  <c r="Q37" i="1"/>
  <c r="L37" i="1"/>
  <c r="N38" i="2" s="1"/>
  <c r="K37" i="1"/>
  <c r="J37" i="1"/>
  <c r="Q47" i="9" s="1"/>
  <c r="I37" i="1"/>
  <c r="H37" i="1"/>
  <c r="N37" i="1" s="1"/>
  <c r="G37" i="1"/>
  <c r="K47" i="9" s="1"/>
  <c r="F37" i="1"/>
  <c r="E37" i="1"/>
  <c r="D37" i="1"/>
  <c r="C37" i="1"/>
  <c r="B37" i="1"/>
  <c r="AV36" i="1"/>
  <c r="AT36" i="1"/>
  <c r="AW46" i="9" s="1"/>
  <c r="AR36" i="1"/>
  <c r="AM36" i="1"/>
  <c r="AL36" i="1"/>
  <c r="AQ46" i="9" s="1"/>
  <c r="AJ36" i="1"/>
  <c r="AH36" i="1"/>
  <c r="AK46" i="9" s="1"/>
  <c r="AC36" i="1"/>
  <c r="AI46" i="9" s="1"/>
  <c r="AB36" i="1"/>
  <c r="AA36" i="1"/>
  <c r="AE36" i="1" s="1"/>
  <c r="Z36" i="1"/>
  <c r="T36" i="1"/>
  <c r="Q36" i="1"/>
  <c r="L36" i="1"/>
  <c r="T46" i="9" s="1"/>
  <c r="K36" i="1"/>
  <c r="J36" i="1"/>
  <c r="I36" i="1"/>
  <c r="H36" i="1"/>
  <c r="N36" i="1" s="1"/>
  <c r="G36" i="1"/>
  <c r="K46" i="9" s="1"/>
  <c r="F36" i="1"/>
  <c r="E36" i="1"/>
  <c r="D36" i="1"/>
  <c r="C36" i="1"/>
  <c r="C36" i="12" s="1"/>
  <c r="B36" i="1"/>
  <c r="AV35" i="1"/>
  <c r="AT35" i="1"/>
  <c r="AW45" i="9" s="1"/>
  <c r="AR35" i="1"/>
  <c r="AM35" i="1"/>
  <c r="AL35" i="1"/>
  <c r="AQ45" i="9" s="1"/>
  <c r="AJ35" i="1"/>
  <c r="AH35" i="1"/>
  <c r="AK45" i="9" s="1"/>
  <c r="AC35" i="1"/>
  <c r="AI45" i="9" s="1"/>
  <c r="AB35" i="1"/>
  <c r="AA35" i="1"/>
  <c r="Z35" i="1"/>
  <c r="R36" i="2" s="1"/>
  <c r="T35" i="1"/>
  <c r="Q35" i="1"/>
  <c r="L35" i="1"/>
  <c r="K35" i="1"/>
  <c r="J35" i="1"/>
  <c r="I35" i="1"/>
  <c r="H35" i="1"/>
  <c r="J36" i="2" s="1"/>
  <c r="G35" i="1"/>
  <c r="K45" i="9" s="1"/>
  <c r="F35" i="1"/>
  <c r="E35" i="1"/>
  <c r="D35" i="1"/>
  <c r="C35" i="1"/>
  <c r="C35" i="12" s="1"/>
  <c r="B35" i="1"/>
  <c r="B36" i="2" s="1"/>
  <c r="B45" i="9" s="1"/>
  <c r="AV34" i="1"/>
  <c r="AT34" i="1"/>
  <c r="AW44" i="9" s="1"/>
  <c r="AR34" i="1"/>
  <c r="AM34" i="1"/>
  <c r="AA35" i="2" s="1"/>
  <c r="AL34" i="1"/>
  <c r="AQ44" i="9" s="1"/>
  <c r="AJ34" i="1"/>
  <c r="AH34" i="1"/>
  <c r="AK44" i="9" s="1"/>
  <c r="AC34" i="1"/>
  <c r="AI44" i="9" s="1"/>
  <c r="AB34" i="1"/>
  <c r="AA34" i="1"/>
  <c r="S35" i="2" s="1"/>
  <c r="Z34" i="1"/>
  <c r="T34" i="1"/>
  <c r="Q34" i="1"/>
  <c r="L34" i="1"/>
  <c r="T44" i="9" s="1"/>
  <c r="K34" i="1"/>
  <c r="J34" i="1"/>
  <c r="I34" i="1"/>
  <c r="H34" i="1"/>
  <c r="N34" i="1" s="1"/>
  <c r="G34" i="1"/>
  <c r="K44" i="9" s="1"/>
  <c r="F34" i="1"/>
  <c r="E34" i="1"/>
  <c r="D34" i="1"/>
  <c r="C34" i="1"/>
  <c r="C34" i="12" s="1"/>
  <c r="B34" i="1"/>
  <c r="AV33" i="1"/>
  <c r="AZ43" i="9" s="1"/>
  <c r="AT33" i="1"/>
  <c r="AW43" i="9" s="1"/>
  <c r="AR33" i="1"/>
  <c r="AM33" i="1"/>
  <c r="AL33" i="1"/>
  <c r="AQ43" i="9" s="1"/>
  <c r="AJ33" i="1"/>
  <c r="AN43" i="9" s="1"/>
  <c r="AH33" i="1"/>
  <c r="AK43" i="9" s="1"/>
  <c r="AC33" i="1"/>
  <c r="AI43" i="9" s="1"/>
  <c r="AB33" i="1"/>
  <c r="AA33" i="1"/>
  <c r="AE33" i="1" s="1"/>
  <c r="Z33" i="1"/>
  <c r="T33" i="1"/>
  <c r="Y43" i="9" s="1"/>
  <c r="Q33" i="1"/>
  <c r="L33" i="1"/>
  <c r="N34" i="2" s="1"/>
  <c r="K33" i="1"/>
  <c r="J33" i="1"/>
  <c r="I33" i="1"/>
  <c r="H33" i="1"/>
  <c r="N33" i="1" s="1"/>
  <c r="G33" i="1"/>
  <c r="K43" i="9" s="1"/>
  <c r="F33" i="1"/>
  <c r="E33" i="1"/>
  <c r="D33" i="1"/>
  <c r="C33" i="1"/>
  <c r="AI33" i="1" s="1"/>
  <c r="B33" i="1"/>
  <c r="AV32" i="1"/>
  <c r="AT32" i="1"/>
  <c r="AR32" i="1"/>
  <c r="AM32" i="1"/>
  <c r="AL32" i="1"/>
  <c r="AQ42" i="9" s="1"/>
  <c r="AJ32" i="1"/>
  <c r="AH32" i="1"/>
  <c r="AK42" i="9" s="1"/>
  <c r="AC32" i="1"/>
  <c r="AB32" i="1"/>
  <c r="AA32" i="1"/>
  <c r="AE32" i="1" s="1"/>
  <c r="Z32" i="1"/>
  <c r="T32" i="1"/>
  <c r="Q32" i="1"/>
  <c r="L32" i="1"/>
  <c r="T42" i="9" s="1"/>
  <c r="K32" i="1"/>
  <c r="J32" i="1"/>
  <c r="I32" i="1"/>
  <c r="P42" i="9" s="1"/>
  <c r="H32" i="1"/>
  <c r="N32" i="1" s="1"/>
  <c r="G32" i="1"/>
  <c r="F32" i="1"/>
  <c r="E32" i="1"/>
  <c r="D32" i="1"/>
  <c r="C32" i="1"/>
  <c r="B32" i="1"/>
  <c r="AV31" i="1"/>
  <c r="AT31" i="1"/>
  <c r="AW41" i="9" s="1"/>
  <c r="AR31" i="1"/>
  <c r="AM31" i="1"/>
  <c r="AL31" i="1"/>
  <c r="AQ41" i="9" s="1"/>
  <c r="AJ31" i="1"/>
  <c r="AH31" i="1"/>
  <c r="AK41" i="9" s="1"/>
  <c r="AC31" i="1"/>
  <c r="AI41" i="9" s="1"/>
  <c r="AB31" i="1"/>
  <c r="AA31" i="1"/>
  <c r="Z31" i="1"/>
  <c r="R32" i="2" s="1"/>
  <c r="T31" i="1"/>
  <c r="Q31" i="1"/>
  <c r="L31" i="1"/>
  <c r="K31" i="1"/>
  <c r="J31" i="1"/>
  <c r="I31" i="1"/>
  <c r="H31" i="1"/>
  <c r="J32" i="2" s="1"/>
  <c r="G31" i="1"/>
  <c r="K41" i="9" s="1"/>
  <c r="F31" i="1"/>
  <c r="E31" i="1"/>
  <c r="D31" i="1"/>
  <c r="G41" i="9" s="1"/>
  <c r="C31" i="1"/>
  <c r="AU31" i="1" s="1"/>
  <c r="B31" i="1"/>
  <c r="AV30" i="1"/>
  <c r="AT30" i="1"/>
  <c r="AW40" i="9" s="1"/>
  <c r="AR30" i="1"/>
  <c r="AM30" i="1"/>
  <c r="AR40" i="9" s="1"/>
  <c r="AL30" i="1"/>
  <c r="AQ40" i="9" s="1"/>
  <c r="AJ30" i="1"/>
  <c r="AH30" i="1"/>
  <c r="AK40" i="9" s="1"/>
  <c r="AC30" i="1"/>
  <c r="AI40" i="9" s="1"/>
  <c r="AB30" i="1"/>
  <c r="AA30" i="1"/>
  <c r="S31" i="2" s="1"/>
  <c r="Z30" i="1"/>
  <c r="T30" i="1"/>
  <c r="Q30" i="1"/>
  <c r="O31" i="2" s="1"/>
  <c r="L30" i="1"/>
  <c r="T40" i="9" s="1"/>
  <c r="K30" i="1"/>
  <c r="J30" i="1"/>
  <c r="I30" i="1"/>
  <c r="H30" i="1"/>
  <c r="N30" i="1" s="1"/>
  <c r="G30" i="1"/>
  <c r="K40" i="9" s="1"/>
  <c r="F30" i="1"/>
  <c r="E30" i="1"/>
  <c r="H40" i="9" s="1"/>
  <c r="D30" i="1"/>
  <c r="C30" i="1"/>
  <c r="B30" i="1"/>
  <c r="AV29" i="1"/>
  <c r="AZ39" i="9" s="1"/>
  <c r="AT29" i="1"/>
  <c r="AR29" i="1"/>
  <c r="AM29" i="1"/>
  <c r="AL29" i="1"/>
  <c r="AQ39" i="9" s="1"/>
  <c r="AJ29" i="1"/>
  <c r="AH29" i="1"/>
  <c r="AK39" i="9" s="1"/>
  <c r="AC29" i="1"/>
  <c r="AI39" i="9" s="1"/>
  <c r="AB29" i="1"/>
  <c r="AH39" i="9" s="1"/>
  <c r="AA29" i="1"/>
  <c r="AE29" i="1" s="1"/>
  <c r="Z29" i="1"/>
  <c r="T29" i="1"/>
  <c r="Y39" i="9" s="1"/>
  <c r="Q29" i="1"/>
  <c r="L29" i="1"/>
  <c r="N30" i="2" s="1"/>
  <c r="K29" i="1"/>
  <c r="J29" i="1"/>
  <c r="Q39" i="9" s="1"/>
  <c r="I29" i="1"/>
  <c r="H29" i="1"/>
  <c r="N29" i="1" s="1"/>
  <c r="G29" i="1"/>
  <c r="K39" i="9" s="1"/>
  <c r="F29" i="1"/>
  <c r="E29" i="1"/>
  <c r="D29" i="1"/>
  <c r="C29" i="1"/>
  <c r="AU29" i="1" s="1"/>
  <c r="B29" i="1"/>
  <c r="AV28" i="1"/>
  <c r="AT28" i="1"/>
  <c r="AW38" i="9" s="1"/>
  <c r="AR28" i="1"/>
  <c r="AM28" i="1"/>
  <c r="AL28" i="1"/>
  <c r="AQ38" i="9" s="1"/>
  <c r="AJ28" i="1"/>
  <c r="AH28" i="1"/>
  <c r="AK38" i="9" s="1"/>
  <c r="AC28" i="1"/>
  <c r="AI38" i="9" s="1"/>
  <c r="AB28" i="1"/>
  <c r="AF28" i="1" s="1"/>
  <c r="AA28" i="1"/>
  <c r="AE28" i="1" s="1"/>
  <c r="Z28" i="1"/>
  <c r="T28" i="1"/>
  <c r="Q28" i="1"/>
  <c r="L28" i="1"/>
  <c r="T38" i="9" s="1"/>
  <c r="K28" i="1"/>
  <c r="J28" i="1"/>
  <c r="I28" i="1"/>
  <c r="H28" i="1"/>
  <c r="N28" i="1" s="1"/>
  <c r="G28" i="1"/>
  <c r="F28" i="1"/>
  <c r="E28" i="1"/>
  <c r="D28" i="1"/>
  <c r="C28" i="1"/>
  <c r="C28" i="12" s="1"/>
  <c r="B28" i="1"/>
  <c r="AV27" i="1"/>
  <c r="AT27" i="1"/>
  <c r="AW37" i="9" s="1"/>
  <c r="AR27" i="1"/>
  <c r="AM27" i="1"/>
  <c r="AL27" i="1"/>
  <c r="AQ37" i="9" s="1"/>
  <c r="AJ27" i="1"/>
  <c r="AH27" i="1"/>
  <c r="AK37" i="9" s="1"/>
  <c r="AC27" i="1"/>
  <c r="AI37" i="9" s="1"/>
  <c r="AB27" i="1"/>
  <c r="AA27" i="1"/>
  <c r="Z27" i="1"/>
  <c r="R28" i="2" s="1"/>
  <c r="T27" i="1"/>
  <c r="Q27" i="1"/>
  <c r="L27" i="1"/>
  <c r="K27" i="1"/>
  <c r="J27" i="1"/>
  <c r="I27" i="1"/>
  <c r="H27" i="1"/>
  <c r="J28" i="2" s="1"/>
  <c r="G27" i="1"/>
  <c r="K37" i="9" s="1"/>
  <c r="F27" i="1"/>
  <c r="E27" i="1"/>
  <c r="D27" i="1"/>
  <c r="C27" i="1"/>
  <c r="C27" i="12" s="1"/>
  <c r="B27" i="1"/>
  <c r="AV26" i="1"/>
  <c r="AT26" i="1"/>
  <c r="AW36" i="9" s="1"/>
  <c r="AR26" i="1"/>
  <c r="AM26" i="1"/>
  <c r="AR36" i="9" s="1"/>
  <c r="AL26" i="1"/>
  <c r="AQ36" i="9" s="1"/>
  <c r="AJ26" i="1"/>
  <c r="AH26" i="1"/>
  <c r="AK36" i="9" s="1"/>
  <c r="AC26" i="1"/>
  <c r="AI36" i="9" s="1"/>
  <c r="AB26" i="1"/>
  <c r="AA26" i="1"/>
  <c r="S27" i="2" s="1"/>
  <c r="Z26" i="1"/>
  <c r="T26" i="1"/>
  <c r="Q26" i="1"/>
  <c r="O27" i="2" s="1"/>
  <c r="L26" i="1"/>
  <c r="T36" i="9" s="1"/>
  <c r="K26" i="1"/>
  <c r="J26" i="1"/>
  <c r="I26" i="1"/>
  <c r="H26" i="1"/>
  <c r="N26" i="1" s="1"/>
  <c r="G26" i="1"/>
  <c r="K36" i="9" s="1"/>
  <c r="F26" i="1"/>
  <c r="E26" i="1"/>
  <c r="H36" i="9" s="1"/>
  <c r="D26" i="1"/>
  <c r="C26" i="1"/>
  <c r="C26" i="12" s="1"/>
  <c r="B26" i="1"/>
  <c r="AV25" i="1"/>
  <c r="AZ35" i="9" s="1"/>
  <c r="AT25" i="1"/>
  <c r="AW35" i="9" s="1"/>
  <c r="AR25" i="1"/>
  <c r="AM25" i="1"/>
  <c r="AL25" i="1"/>
  <c r="AQ35" i="9" s="1"/>
  <c r="AJ25" i="1"/>
  <c r="AH25" i="1"/>
  <c r="AK35" i="9" s="1"/>
  <c r="AE25" i="1"/>
  <c r="AC25" i="1"/>
  <c r="AI35" i="9" s="1"/>
  <c r="AB25" i="1"/>
  <c r="AA25" i="1"/>
  <c r="Z25" i="1"/>
  <c r="T25" i="1"/>
  <c r="Y35" i="9" s="1"/>
  <c r="Q25" i="1"/>
  <c r="L25" i="1"/>
  <c r="N26" i="2" s="1"/>
  <c r="K25" i="1"/>
  <c r="J25" i="1"/>
  <c r="Q35" i="9" s="1"/>
  <c r="I25" i="1"/>
  <c r="H25" i="1"/>
  <c r="N25" i="1" s="1"/>
  <c r="G25" i="1"/>
  <c r="K35" i="9" s="1"/>
  <c r="F25" i="1"/>
  <c r="E25" i="1"/>
  <c r="D25" i="1"/>
  <c r="C25" i="1"/>
  <c r="AI25" i="1" s="1"/>
  <c r="B25" i="1"/>
  <c r="AV24" i="1"/>
  <c r="AT24" i="1"/>
  <c r="AR24" i="1"/>
  <c r="AM24" i="1"/>
  <c r="AL24" i="1"/>
  <c r="AQ34" i="9" s="1"/>
  <c r="AJ24" i="1"/>
  <c r="AH24" i="1"/>
  <c r="AK34" i="9" s="1"/>
  <c r="AC24" i="1"/>
  <c r="AI34" i="9" s="1"/>
  <c r="AB24" i="1"/>
  <c r="AA24" i="1"/>
  <c r="AE24" i="1" s="1"/>
  <c r="Z24" i="1"/>
  <c r="T24" i="1"/>
  <c r="Q24" i="1"/>
  <c r="L24" i="1"/>
  <c r="T34" i="9" s="1"/>
  <c r="K24" i="1"/>
  <c r="J24" i="1"/>
  <c r="I24" i="1"/>
  <c r="H24" i="1"/>
  <c r="N24" i="1" s="1"/>
  <c r="G24" i="1"/>
  <c r="F24" i="1"/>
  <c r="E24" i="1"/>
  <c r="D24" i="1"/>
  <c r="C24" i="1"/>
  <c r="B24" i="1"/>
  <c r="AV23" i="1"/>
  <c r="AT23" i="1"/>
  <c r="AW33" i="9" s="1"/>
  <c r="AR23" i="1"/>
  <c r="AM23" i="1"/>
  <c r="AL23" i="1"/>
  <c r="AQ33" i="9" s="1"/>
  <c r="AJ23" i="1"/>
  <c r="AH23" i="1"/>
  <c r="AK33" i="9" s="1"/>
  <c r="AC23" i="1"/>
  <c r="AI33" i="9" s="1"/>
  <c r="AB23" i="1"/>
  <c r="AF23" i="1" s="1"/>
  <c r="AA23" i="1"/>
  <c r="Z23" i="1"/>
  <c r="R24" i="2" s="1"/>
  <c r="T23" i="1"/>
  <c r="Q23" i="1"/>
  <c r="L23" i="1"/>
  <c r="T33" i="9" s="1"/>
  <c r="K23" i="1"/>
  <c r="J23" i="1"/>
  <c r="I23" i="1"/>
  <c r="H23" i="1"/>
  <c r="J24" i="2" s="1"/>
  <c r="G23" i="1"/>
  <c r="K33" i="9" s="1"/>
  <c r="F23" i="1"/>
  <c r="E23" i="1"/>
  <c r="D23" i="1"/>
  <c r="G33" i="9" s="1"/>
  <c r="C23" i="1"/>
  <c r="AU23" i="1" s="1"/>
  <c r="B23" i="1"/>
  <c r="B24" i="2" s="1"/>
  <c r="B33" i="9" s="1"/>
  <c r="AV22" i="1"/>
  <c r="AT22" i="1"/>
  <c r="AW32" i="9" s="1"/>
  <c r="AR22" i="1"/>
  <c r="AM22" i="1"/>
  <c r="AL22" i="1"/>
  <c r="AQ32" i="9" s="1"/>
  <c r="AJ22" i="1"/>
  <c r="AH22" i="1"/>
  <c r="AK32" i="9" s="1"/>
  <c r="AC22" i="1"/>
  <c r="AI32" i="9" s="1"/>
  <c r="AB22" i="1"/>
  <c r="AA22" i="1"/>
  <c r="AE22" i="1" s="1"/>
  <c r="Z22" i="1"/>
  <c r="T22" i="1"/>
  <c r="Q22" i="1"/>
  <c r="L22" i="1"/>
  <c r="T32" i="9" s="1"/>
  <c r="K22" i="1"/>
  <c r="J22" i="1"/>
  <c r="I22" i="1"/>
  <c r="H22" i="1"/>
  <c r="N22" i="1" s="1"/>
  <c r="G22" i="1"/>
  <c r="K32" i="9" s="1"/>
  <c r="F22" i="1"/>
  <c r="E22" i="1"/>
  <c r="H32" i="9" s="1"/>
  <c r="D22" i="1"/>
  <c r="C22" i="1"/>
  <c r="B22" i="1"/>
  <c r="AV21" i="1"/>
  <c r="AZ31" i="9" s="1"/>
  <c r="AT21" i="1"/>
  <c r="AR21" i="1"/>
  <c r="AM21" i="1"/>
  <c r="AL21" i="1"/>
  <c r="AQ31" i="9" s="1"/>
  <c r="AJ21" i="1"/>
  <c r="AH21" i="1"/>
  <c r="AK31" i="9" s="1"/>
  <c r="AC21" i="1"/>
  <c r="AI31" i="9" s="1"/>
  <c r="AB21" i="1"/>
  <c r="AH31" i="9" s="1"/>
  <c r="AA21" i="1"/>
  <c r="AE21" i="1" s="1"/>
  <c r="Z21" i="1"/>
  <c r="T21" i="1"/>
  <c r="Q21" i="1"/>
  <c r="L21" i="1"/>
  <c r="N22" i="2" s="1"/>
  <c r="K21" i="1"/>
  <c r="J21" i="1"/>
  <c r="Q31" i="9" s="1"/>
  <c r="I21" i="1"/>
  <c r="H21" i="1"/>
  <c r="N21" i="1" s="1"/>
  <c r="G21" i="1"/>
  <c r="K31" i="9" s="1"/>
  <c r="F21" i="1"/>
  <c r="E21" i="1"/>
  <c r="D21" i="1"/>
  <c r="C21" i="1"/>
  <c r="B21" i="1"/>
  <c r="AV20" i="1"/>
  <c r="AT20" i="1"/>
  <c r="AW30" i="9" s="1"/>
  <c r="AR20" i="1"/>
  <c r="AM20" i="1"/>
  <c r="AL20" i="1"/>
  <c r="AQ30" i="9" s="1"/>
  <c r="AJ20" i="1"/>
  <c r="AH20" i="1"/>
  <c r="AK30" i="9" s="1"/>
  <c r="AC20" i="1"/>
  <c r="AB20" i="1"/>
  <c r="AF20" i="1" s="1"/>
  <c r="AA20" i="1"/>
  <c r="AE20" i="1" s="1"/>
  <c r="Z20" i="1"/>
  <c r="T20" i="1"/>
  <c r="Q20" i="1"/>
  <c r="L20" i="1"/>
  <c r="T30" i="9" s="1"/>
  <c r="K20" i="1"/>
  <c r="J20" i="1"/>
  <c r="I20" i="1"/>
  <c r="H20" i="1"/>
  <c r="N20" i="1" s="1"/>
  <c r="G20" i="1"/>
  <c r="K30" i="9" s="1"/>
  <c r="F20" i="1"/>
  <c r="E20" i="1"/>
  <c r="D20" i="1"/>
  <c r="C20" i="1"/>
  <c r="C20" i="12" s="1"/>
  <c r="B20" i="1"/>
  <c r="AV19" i="1"/>
  <c r="AT19" i="1"/>
  <c r="AW29" i="9" s="1"/>
  <c r="AR19" i="1"/>
  <c r="AM19" i="1"/>
  <c r="AL19" i="1"/>
  <c r="AQ29" i="9" s="1"/>
  <c r="AJ19" i="1"/>
  <c r="AH19" i="1"/>
  <c r="AK29" i="9" s="1"/>
  <c r="AC19" i="1"/>
  <c r="AI29" i="9" s="1"/>
  <c r="AB19" i="1"/>
  <c r="AA19" i="1"/>
  <c r="Z19" i="1"/>
  <c r="R20" i="2" s="1"/>
  <c r="T19" i="1"/>
  <c r="Q19" i="1"/>
  <c r="L19" i="1"/>
  <c r="K19" i="1"/>
  <c r="J19" i="1"/>
  <c r="I19" i="1"/>
  <c r="H19" i="1"/>
  <c r="J20" i="2" s="1"/>
  <c r="G19" i="1"/>
  <c r="K29" i="9" s="1"/>
  <c r="F19" i="1"/>
  <c r="E19" i="1"/>
  <c r="D19" i="1"/>
  <c r="C19" i="1"/>
  <c r="C19" i="12" s="1"/>
  <c r="B19" i="1"/>
  <c r="B20" i="2" s="1"/>
  <c r="B29" i="9" s="1"/>
  <c r="AV18" i="1"/>
  <c r="AT18" i="1"/>
  <c r="AW28" i="9" s="1"/>
  <c r="AR18" i="1"/>
  <c r="AM18" i="1"/>
  <c r="AA19" i="2" s="1"/>
  <c r="AL18" i="1"/>
  <c r="AQ28" i="9" s="1"/>
  <c r="AJ18" i="1"/>
  <c r="AH18" i="1"/>
  <c r="AK28" i="9" s="1"/>
  <c r="AC18" i="1"/>
  <c r="AI28" i="9" s="1"/>
  <c r="AB18" i="1"/>
  <c r="AA18" i="1"/>
  <c r="S19" i="2" s="1"/>
  <c r="Z18" i="1"/>
  <c r="T18" i="1"/>
  <c r="Q18" i="1"/>
  <c r="L18" i="1"/>
  <c r="T28" i="9" s="1"/>
  <c r="K18" i="1"/>
  <c r="J18" i="1"/>
  <c r="I18" i="1"/>
  <c r="H18" i="1"/>
  <c r="N18" i="1" s="1"/>
  <c r="G18" i="1"/>
  <c r="K28" i="9" s="1"/>
  <c r="F18" i="1"/>
  <c r="E18" i="1"/>
  <c r="D18" i="1"/>
  <c r="C18" i="1"/>
  <c r="C18" i="12" s="1"/>
  <c r="B18" i="1"/>
  <c r="AV17" i="1"/>
  <c r="AZ27" i="9" s="1"/>
  <c r="AT17" i="1"/>
  <c r="AW27" i="9" s="1"/>
  <c r="AR17" i="1"/>
  <c r="AM17" i="1"/>
  <c r="AL17" i="1"/>
  <c r="AQ27" i="9" s="1"/>
  <c r="AJ17" i="1"/>
  <c r="AN27" i="9" s="1"/>
  <c r="AH17" i="1"/>
  <c r="AK27" i="9" s="1"/>
  <c r="AC17" i="1"/>
  <c r="AI27" i="9" s="1"/>
  <c r="AB17" i="1"/>
  <c r="AA17" i="1"/>
  <c r="AE17" i="1" s="1"/>
  <c r="Z17" i="1"/>
  <c r="T17" i="1"/>
  <c r="Y27" i="9" s="1"/>
  <c r="Q17" i="1"/>
  <c r="L17" i="1"/>
  <c r="N18" i="2" s="1"/>
  <c r="K17" i="1"/>
  <c r="J17" i="1"/>
  <c r="I17" i="1"/>
  <c r="H17" i="1"/>
  <c r="N17" i="1" s="1"/>
  <c r="G17" i="1"/>
  <c r="K27" i="9" s="1"/>
  <c r="F17" i="1"/>
  <c r="E17" i="1"/>
  <c r="D17" i="1"/>
  <c r="C17" i="1"/>
  <c r="AI17" i="1" s="1"/>
  <c r="B17" i="1"/>
  <c r="AV16" i="1"/>
  <c r="AT16" i="1"/>
  <c r="AR16" i="1"/>
  <c r="AM16" i="1"/>
  <c r="AL16" i="1"/>
  <c r="AQ26" i="9" s="1"/>
  <c r="AJ16" i="1"/>
  <c r="AH16" i="1"/>
  <c r="AK26" i="9" s="1"/>
  <c r="AC16" i="1"/>
  <c r="AI26" i="9" s="1"/>
  <c r="AB16" i="1"/>
  <c r="AA16" i="1"/>
  <c r="AE16" i="1" s="1"/>
  <c r="Z16" i="1"/>
  <c r="T16" i="1"/>
  <c r="Q16" i="1"/>
  <c r="L16" i="1"/>
  <c r="T26" i="9" s="1"/>
  <c r="K16" i="1"/>
  <c r="J16" i="1"/>
  <c r="I16" i="1"/>
  <c r="P26" i="9" s="1"/>
  <c r="H16" i="1"/>
  <c r="N16" i="1" s="1"/>
  <c r="G16" i="1"/>
  <c r="F16" i="1"/>
  <c r="E16" i="1"/>
  <c r="D16" i="1"/>
  <c r="C16" i="1"/>
  <c r="AU16" i="1" s="1"/>
  <c r="B16" i="1"/>
  <c r="AV15" i="1"/>
  <c r="AT15" i="1"/>
  <c r="AW25" i="9" s="1"/>
  <c r="AR15" i="1"/>
  <c r="AM15" i="1"/>
  <c r="AL15" i="1"/>
  <c r="AQ25" i="9" s="1"/>
  <c r="AJ15" i="1"/>
  <c r="AH15" i="1"/>
  <c r="AK25" i="9" s="1"/>
  <c r="AC15" i="1"/>
  <c r="AI25" i="9" s="1"/>
  <c r="AB15" i="1"/>
  <c r="AA15" i="1"/>
  <c r="Z15" i="1"/>
  <c r="R16" i="2" s="1"/>
  <c r="T15" i="1"/>
  <c r="Q15" i="1"/>
  <c r="L15" i="1"/>
  <c r="K15" i="1"/>
  <c r="J15" i="1"/>
  <c r="I15" i="1"/>
  <c r="H15" i="1"/>
  <c r="J16" i="2" s="1"/>
  <c r="G15" i="1"/>
  <c r="K25" i="9" s="1"/>
  <c r="F15" i="1"/>
  <c r="E15" i="1"/>
  <c r="D15" i="1"/>
  <c r="G25" i="9" s="1"/>
  <c r="C15" i="1"/>
  <c r="B15" i="1"/>
  <c r="AV14" i="1"/>
  <c r="AT14" i="1"/>
  <c r="AW24" i="9" s="1"/>
  <c r="AR14" i="1"/>
  <c r="AM14" i="1"/>
  <c r="AR24" i="9" s="1"/>
  <c r="AL14" i="1"/>
  <c r="AQ24" i="9" s="1"/>
  <c r="AJ14" i="1"/>
  <c r="AH14" i="1"/>
  <c r="AK24" i="9" s="1"/>
  <c r="AC14" i="1"/>
  <c r="AI24" i="9" s="1"/>
  <c r="AB14" i="1"/>
  <c r="AA14" i="1"/>
  <c r="Z14" i="1"/>
  <c r="T14" i="1"/>
  <c r="Q14" i="1"/>
  <c r="O15" i="2" s="1"/>
  <c r="L14" i="1"/>
  <c r="T24" i="9" s="1"/>
  <c r="K14" i="1"/>
  <c r="J14" i="1"/>
  <c r="I14" i="1"/>
  <c r="H14" i="1"/>
  <c r="N14" i="1" s="1"/>
  <c r="G14" i="1"/>
  <c r="K24" i="9" s="1"/>
  <c r="F14" i="1"/>
  <c r="E14" i="1"/>
  <c r="H24" i="9" s="1"/>
  <c r="D14" i="1"/>
  <c r="C14" i="1"/>
  <c r="AI14" i="1" s="1"/>
  <c r="AL24" i="9" s="1"/>
  <c r="B14" i="1"/>
  <c r="AV13" i="1"/>
  <c r="AZ23" i="9" s="1"/>
  <c r="AT13" i="1"/>
  <c r="AR13" i="1"/>
  <c r="AM13" i="1"/>
  <c r="AL13" i="1"/>
  <c r="AQ23" i="9" s="1"/>
  <c r="AJ13" i="1"/>
  <c r="AH13" i="1"/>
  <c r="AK23" i="9" s="1"/>
  <c r="AC13" i="1"/>
  <c r="AI23" i="9" s="1"/>
  <c r="AB13" i="1"/>
  <c r="AH23" i="9" s="1"/>
  <c r="AA13" i="1"/>
  <c r="AE13" i="1" s="1"/>
  <c r="Z13" i="1"/>
  <c r="T13" i="1"/>
  <c r="Y23" i="9" s="1"/>
  <c r="Q13" i="1"/>
  <c r="L13" i="1"/>
  <c r="N14" i="2" s="1"/>
  <c r="K13" i="1"/>
  <c r="J13" i="1"/>
  <c r="Q23" i="9" s="1"/>
  <c r="I13" i="1"/>
  <c r="H13" i="1"/>
  <c r="N13" i="1" s="1"/>
  <c r="G13" i="1"/>
  <c r="K23" i="9" s="1"/>
  <c r="F13" i="1"/>
  <c r="E13" i="1"/>
  <c r="D13" i="1"/>
  <c r="C13" i="1"/>
  <c r="B13" i="1"/>
  <c r="AV12" i="1"/>
  <c r="AT12" i="1"/>
  <c r="AW22" i="9" s="1"/>
  <c r="AR12" i="1"/>
  <c r="AM12" i="1"/>
  <c r="AL12" i="1"/>
  <c r="AQ22" i="9" s="1"/>
  <c r="AJ12" i="1"/>
  <c r="AH12" i="1"/>
  <c r="AK22" i="9" s="1"/>
  <c r="AC12" i="1"/>
  <c r="AB12" i="1"/>
  <c r="AA12" i="1"/>
  <c r="AE12" i="1" s="1"/>
  <c r="Z12" i="1"/>
  <c r="T12" i="1"/>
  <c r="Q12" i="1"/>
  <c r="L12" i="1"/>
  <c r="T22" i="9" s="1"/>
  <c r="K12" i="1"/>
  <c r="J12" i="1"/>
  <c r="I12" i="1"/>
  <c r="H12" i="1"/>
  <c r="N12" i="1" s="1"/>
  <c r="G12" i="1"/>
  <c r="F12" i="1"/>
  <c r="E12" i="1"/>
  <c r="D12" i="1"/>
  <c r="C12" i="1"/>
  <c r="C12" i="12" s="1"/>
  <c r="B12" i="1"/>
  <c r="AV11" i="1"/>
  <c r="AT11" i="1"/>
  <c r="AW21" i="9" s="1"/>
  <c r="AR11" i="1"/>
  <c r="AM11" i="1"/>
  <c r="AL11" i="1"/>
  <c r="AQ21" i="9" s="1"/>
  <c r="AJ11" i="1"/>
  <c r="AH11" i="1"/>
  <c r="AK21" i="9" s="1"/>
  <c r="AC11" i="1"/>
  <c r="AI21" i="9" s="1"/>
  <c r="AB11" i="1"/>
  <c r="AA11" i="1"/>
  <c r="AE11" i="1" s="1"/>
  <c r="Z11" i="1"/>
  <c r="R12" i="2" s="1"/>
  <c r="T11" i="1"/>
  <c r="Q11" i="1"/>
  <c r="N11" i="1"/>
  <c r="L11" i="1"/>
  <c r="K11" i="1"/>
  <c r="J11" i="1"/>
  <c r="I11" i="1"/>
  <c r="H11" i="1"/>
  <c r="J12" i="2" s="1"/>
  <c r="G11" i="1"/>
  <c r="K21" i="9" s="1"/>
  <c r="F11" i="1"/>
  <c r="E11" i="1"/>
  <c r="D11" i="1"/>
  <c r="C11" i="1"/>
  <c r="C11" i="12" s="1"/>
  <c r="B11" i="1"/>
  <c r="AV10" i="1"/>
  <c r="AT10" i="1"/>
  <c r="AW20" i="9" s="1"/>
  <c r="AR10" i="1"/>
  <c r="AM10" i="1"/>
  <c r="AR20" i="9" s="1"/>
  <c r="AL10" i="1"/>
  <c r="AQ20" i="9" s="1"/>
  <c r="AJ10" i="1"/>
  <c r="AH10" i="1"/>
  <c r="AK20" i="9" s="1"/>
  <c r="AC10" i="1"/>
  <c r="AI20" i="9" s="1"/>
  <c r="AB10" i="1"/>
  <c r="AA10" i="1"/>
  <c r="Z10" i="1"/>
  <c r="T10" i="1"/>
  <c r="Q10" i="1"/>
  <c r="O11" i="2" s="1"/>
  <c r="L10" i="1"/>
  <c r="T20" i="9" s="1"/>
  <c r="K10" i="1"/>
  <c r="J10" i="1"/>
  <c r="I10" i="1"/>
  <c r="H10" i="1"/>
  <c r="N10" i="1" s="1"/>
  <c r="G10" i="1"/>
  <c r="K20" i="9" s="1"/>
  <c r="F10" i="1"/>
  <c r="E10" i="1"/>
  <c r="H20" i="9" s="1"/>
  <c r="D10" i="1"/>
  <c r="C10" i="1"/>
  <c r="AI10" i="1" s="1"/>
  <c r="AL20" i="9" s="1"/>
  <c r="B10" i="1"/>
  <c r="AV9" i="1"/>
  <c r="AZ19" i="9" s="1"/>
  <c r="AT9" i="1"/>
  <c r="AR9" i="1"/>
  <c r="AM9" i="1"/>
  <c r="AL9" i="1"/>
  <c r="AQ19" i="9" s="1"/>
  <c r="AJ9" i="1"/>
  <c r="AH9" i="1"/>
  <c r="AK19" i="9" s="1"/>
  <c r="AC9" i="1"/>
  <c r="AI19" i="9" s="1"/>
  <c r="AB9" i="1"/>
  <c r="AA9" i="1"/>
  <c r="AE9" i="1" s="1"/>
  <c r="Z9" i="1"/>
  <c r="T9" i="1"/>
  <c r="Y19" i="9" s="1"/>
  <c r="Q9" i="1"/>
  <c r="L9" i="1"/>
  <c r="N10" i="2" s="1"/>
  <c r="K9" i="1"/>
  <c r="J9" i="1"/>
  <c r="Q19" i="9" s="1"/>
  <c r="I9" i="1"/>
  <c r="H9" i="1"/>
  <c r="N9" i="1" s="1"/>
  <c r="G9" i="1"/>
  <c r="K19" i="9" s="1"/>
  <c r="F9" i="1"/>
  <c r="E9" i="1"/>
  <c r="D9" i="1"/>
  <c r="C9" i="1"/>
  <c r="C9" i="12" s="1"/>
  <c r="B9" i="1"/>
  <c r="AV8" i="1"/>
  <c r="AT8" i="1"/>
  <c r="AW18" i="9" s="1"/>
  <c r="AR8" i="1"/>
  <c r="AM8" i="1"/>
  <c r="AL8" i="1"/>
  <c r="AQ18" i="9" s="1"/>
  <c r="AJ8" i="1"/>
  <c r="AH8" i="1"/>
  <c r="AK18" i="9" s="1"/>
  <c r="AC8" i="1"/>
  <c r="AB8" i="1"/>
  <c r="AF8" i="1" s="1"/>
  <c r="AA8" i="1"/>
  <c r="AE8" i="1" s="1"/>
  <c r="Z8" i="1"/>
  <c r="T8" i="1"/>
  <c r="Q8" i="1"/>
  <c r="L8" i="1"/>
  <c r="T18" i="9" s="1"/>
  <c r="K8" i="1"/>
  <c r="J8" i="1"/>
  <c r="I8" i="1"/>
  <c r="H8" i="1"/>
  <c r="N8" i="1" s="1"/>
  <c r="G8" i="1"/>
  <c r="K18" i="9" s="1"/>
  <c r="F8" i="1"/>
  <c r="E8" i="1"/>
  <c r="D8" i="1"/>
  <c r="C8" i="1"/>
  <c r="C8" i="12" s="1"/>
  <c r="B8" i="1"/>
  <c r="AV7" i="1"/>
  <c r="AT7" i="1"/>
  <c r="AW17" i="9" s="1"/>
  <c r="AR7" i="1"/>
  <c r="AM7" i="1"/>
  <c r="AL7" i="1"/>
  <c r="AQ17" i="9" s="1"/>
  <c r="AJ7" i="1"/>
  <c r="AH7" i="1"/>
  <c r="AK17" i="9" s="1"/>
  <c r="AC7" i="1"/>
  <c r="AI17" i="9" s="1"/>
  <c r="AB7" i="1"/>
  <c r="AA7" i="1"/>
  <c r="AE7" i="1" s="1"/>
  <c r="Z7" i="1"/>
  <c r="R8" i="2" s="1"/>
  <c r="T7" i="1"/>
  <c r="Q7" i="1"/>
  <c r="L7" i="1"/>
  <c r="T17" i="9" s="1"/>
  <c r="K7" i="1"/>
  <c r="J7" i="1"/>
  <c r="I7" i="1"/>
  <c r="H7" i="1"/>
  <c r="J8" i="2" s="1"/>
  <c r="G7" i="1"/>
  <c r="K17" i="9" s="1"/>
  <c r="F7" i="1"/>
  <c r="E7" i="1"/>
  <c r="D7" i="1"/>
  <c r="G17" i="9" s="1"/>
  <c r="C7" i="1"/>
  <c r="C7" i="12" s="1"/>
  <c r="B7" i="1"/>
  <c r="B8" i="2" s="1"/>
  <c r="B17" i="9" s="1"/>
  <c r="AV6" i="1"/>
  <c r="AT6" i="1"/>
  <c r="AW16" i="9" s="1"/>
  <c r="AR6" i="1"/>
  <c r="AM6" i="1"/>
  <c r="AL6" i="1"/>
  <c r="AQ16" i="9" s="1"/>
  <c r="AJ6" i="1"/>
  <c r="AH6" i="1"/>
  <c r="AK16" i="9" s="1"/>
  <c r="AE6" i="1"/>
  <c r="AC6" i="1"/>
  <c r="AI16" i="9" s="1"/>
  <c r="AB6" i="1"/>
  <c r="AA6" i="1"/>
  <c r="Z6" i="1"/>
  <c r="T6" i="1"/>
  <c r="Q6" i="1"/>
  <c r="L6" i="1"/>
  <c r="T16" i="9" s="1"/>
  <c r="K6" i="1"/>
  <c r="J6" i="1"/>
  <c r="I6" i="1"/>
  <c r="H6" i="1"/>
  <c r="N6" i="1" s="1"/>
  <c r="G6" i="1"/>
  <c r="K16" i="9" s="1"/>
  <c r="F6" i="1"/>
  <c r="E6" i="1"/>
  <c r="H16" i="9" s="1"/>
  <c r="D6" i="1"/>
  <c r="C6" i="1"/>
  <c r="B6" i="1"/>
  <c r="AV5" i="1"/>
  <c r="AZ15" i="9" s="1"/>
  <c r="AT5" i="1"/>
  <c r="AR5" i="1"/>
  <c r="AM5" i="1"/>
  <c r="AL5" i="1"/>
  <c r="AQ15" i="9" s="1"/>
  <c r="AJ5" i="1"/>
  <c r="AH5" i="1"/>
  <c r="AK15" i="9" s="1"/>
  <c r="AC5" i="1"/>
  <c r="AI15" i="9" s="1"/>
  <c r="AB5" i="1"/>
  <c r="AH15" i="9" s="1"/>
  <c r="AA5" i="1"/>
  <c r="AE5" i="1" s="1"/>
  <c r="Z5" i="1"/>
  <c r="T5" i="1"/>
  <c r="Q5" i="1"/>
  <c r="L5" i="1"/>
  <c r="N6" i="2" s="1"/>
  <c r="K5" i="1"/>
  <c r="J5" i="1"/>
  <c r="Q15" i="9" s="1"/>
  <c r="I5" i="1"/>
  <c r="H5" i="1"/>
  <c r="N5" i="1" s="1"/>
  <c r="G5" i="1"/>
  <c r="K15" i="9" s="1"/>
  <c r="F5" i="1"/>
  <c r="E5" i="1"/>
  <c r="D5" i="1"/>
  <c r="C5" i="1"/>
  <c r="AU5" i="1" s="1"/>
  <c r="B5" i="1"/>
  <c r="AV4" i="1"/>
  <c r="AT4" i="1"/>
  <c r="AW14" i="9" s="1"/>
  <c r="AR4" i="1"/>
  <c r="AM4" i="1"/>
  <c r="AL4" i="1"/>
  <c r="AQ14" i="9" s="1"/>
  <c r="AJ4" i="1"/>
  <c r="AH4" i="1"/>
  <c r="AK14" i="9" s="1"/>
  <c r="AC4" i="1"/>
  <c r="AB4" i="1"/>
  <c r="AF4" i="1" s="1"/>
  <c r="AA4" i="1"/>
  <c r="AE4" i="1" s="1"/>
  <c r="Z4" i="1"/>
  <c r="T4" i="1"/>
  <c r="Q4" i="1"/>
  <c r="L4" i="1"/>
  <c r="T14" i="9" s="1"/>
  <c r="K4" i="1"/>
  <c r="J4" i="1"/>
  <c r="I4" i="1"/>
  <c r="H4" i="1"/>
  <c r="N4" i="1" s="1"/>
  <c r="G4" i="1"/>
  <c r="F4" i="1"/>
  <c r="E4" i="1"/>
  <c r="D4" i="1"/>
  <c r="C4" i="1"/>
  <c r="C4" i="12" s="1"/>
  <c r="B4" i="1"/>
  <c r="B29" i="3" l="1"/>
  <c r="AN36" i="12"/>
  <c r="B25" i="3"/>
  <c r="N27" i="12"/>
  <c r="AN27" i="12"/>
  <c r="AN28" i="12"/>
  <c r="V11" i="12"/>
  <c r="B10" i="3"/>
  <c r="B39" i="3"/>
  <c r="B51" i="3"/>
  <c r="N10" i="12"/>
  <c r="N11" i="12"/>
  <c r="B8" i="3"/>
  <c r="B9" i="3"/>
  <c r="B31" i="3"/>
  <c r="B35" i="3"/>
  <c r="B47" i="3"/>
  <c r="AN9" i="12"/>
  <c r="AN32" i="12"/>
  <c r="B41" i="3"/>
  <c r="AN23" i="12"/>
  <c r="N23" i="12"/>
  <c r="B19" i="3"/>
  <c r="B37" i="3"/>
  <c r="AE46" i="1"/>
  <c r="M44" i="13" s="1"/>
  <c r="B21" i="3"/>
  <c r="B38" i="3"/>
  <c r="N39" i="12"/>
  <c r="AN40" i="12"/>
  <c r="AN43" i="12"/>
  <c r="N43" i="12"/>
  <c r="S15" i="2"/>
  <c r="AE14" i="1"/>
  <c r="S43" i="2"/>
  <c r="AE42" i="1"/>
  <c r="M40" i="13" s="1"/>
  <c r="B49" i="3"/>
  <c r="N13" i="12"/>
  <c r="B12" i="3"/>
  <c r="AN14" i="12"/>
  <c r="N14" i="12"/>
  <c r="B30" i="3"/>
  <c r="AN31" i="12"/>
  <c r="N31" i="12"/>
  <c r="N49" i="12"/>
  <c r="B48" i="3"/>
  <c r="B15" i="3"/>
  <c r="B43" i="3"/>
  <c r="V7" i="12"/>
  <c r="B6" i="3"/>
  <c r="N7" i="12"/>
  <c r="AN16" i="12"/>
  <c r="AN19" i="12"/>
  <c r="N19" i="12"/>
  <c r="B18" i="3"/>
  <c r="AN24" i="12"/>
  <c r="S11" i="2"/>
  <c r="AE10" i="1"/>
  <c r="N15" i="12"/>
  <c r="B14" i="3"/>
  <c r="V15" i="12"/>
  <c r="B23" i="3"/>
  <c r="N5" i="12"/>
  <c r="B4" i="3"/>
  <c r="AN6" i="12"/>
  <c r="N6" i="12"/>
  <c r="AN13" i="12"/>
  <c r="AN20" i="12"/>
  <c r="AN44" i="12"/>
  <c r="N47" i="12"/>
  <c r="B46" i="3"/>
  <c r="N51" i="12"/>
  <c r="B50" i="3"/>
  <c r="AI4" i="1"/>
  <c r="W5" i="2" s="1"/>
  <c r="V5" i="2" s="1"/>
  <c r="AF32" i="1"/>
  <c r="N30" i="13" s="1"/>
  <c r="AU50" i="1"/>
  <c r="AE51" i="2" s="1"/>
  <c r="AD51" i="2" s="1"/>
  <c r="AI8" i="1"/>
  <c r="AF11" i="1"/>
  <c r="Y11" i="12" s="1"/>
  <c r="AI36" i="1"/>
  <c r="AN36" i="1" s="1"/>
  <c r="AI44" i="1"/>
  <c r="AN44" i="1" s="1"/>
  <c r="M26" i="2"/>
  <c r="T45" i="9"/>
  <c r="N36" i="2"/>
  <c r="M36" i="2" s="1"/>
  <c r="AI51" i="1"/>
  <c r="AN51" i="1" s="1"/>
  <c r="AF10" i="1"/>
  <c r="M18" i="2"/>
  <c r="AU18" i="1"/>
  <c r="AX28" i="9" s="1"/>
  <c r="AF21" i="1"/>
  <c r="Y21" i="12" s="1"/>
  <c r="AF24" i="1"/>
  <c r="AF31" i="1"/>
  <c r="Q31" i="11" s="1"/>
  <c r="M34" i="2"/>
  <c r="AF36" i="1"/>
  <c r="AF37" i="1"/>
  <c r="AF40" i="1"/>
  <c r="AI43" i="1"/>
  <c r="W44" i="2" s="1"/>
  <c r="V44" i="2" s="1"/>
  <c r="AE50" i="1"/>
  <c r="AF51" i="1"/>
  <c r="AF6" i="1"/>
  <c r="Q6" i="11" s="1"/>
  <c r="AI11" i="1"/>
  <c r="AL21" i="9" s="1"/>
  <c r="AF15" i="1"/>
  <c r="Y15" i="12" s="1"/>
  <c r="AU26" i="1"/>
  <c r="AX36" i="9" s="1"/>
  <c r="AF29" i="1"/>
  <c r="Q29" i="11" s="1"/>
  <c r="AF43" i="1"/>
  <c r="Y43" i="12" s="1"/>
  <c r="AF48" i="1"/>
  <c r="Q48" i="11" s="1"/>
  <c r="I37" i="2"/>
  <c r="K22" i="9"/>
  <c r="I13" i="2"/>
  <c r="H13" i="2" s="1"/>
  <c r="AI22" i="9"/>
  <c r="U13" i="2"/>
  <c r="AI62" i="9"/>
  <c r="U53" i="2"/>
  <c r="AI27" i="1"/>
  <c r="W28" i="2" s="1"/>
  <c r="V28" i="2" s="1"/>
  <c r="AF5" i="1"/>
  <c r="N3" i="13" s="1"/>
  <c r="N7" i="1"/>
  <c r="AI7" i="1"/>
  <c r="T21" i="9"/>
  <c r="N12" i="2"/>
  <c r="M12" i="2" s="1"/>
  <c r="AF12" i="1"/>
  <c r="N10" i="13" s="1"/>
  <c r="AF13" i="1"/>
  <c r="AI20" i="1"/>
  <c r="W21" i="2" s="1"/>
  <c r="V21" i="2" s="1"/>
  <c r="C21" i="12"/>
  <c r="D22" i="2"/>
  <c r="E22" i="2" s="1"/>
  <c r="E31" i="9" s="1"/>
  <c r="AU21" i="1"/>
  <c r="AI28" i="1"/>
  <c r="AN28" i="1" s="1"/>
  <c r="AE34" i="1"/>
  <c r="P34" i="11" s="1"/>
  <c r="AF35" i="1"/>
  <c r="AR48" i="9"/>
  <c r="AA39" i="2"/>
  <c r="Z39" i="2" s="1"/>
  <c r="AU42" i="1"/>
  <c r="AX52" i="9" s="1"/>
  <c r="AF47" i="1"/>
  <c r="M50" i="2"/>
  <c r="AF52" i="1"/>
  <c r="Y52" i="12" s="1"/>
  <c r="C37" i="12"/>
  <c r="D38" i="2"/>
  <c r="E38" i="2" s="1"/>
  <c r="E47" i="9" s="1"/>
  <c r="AU37" i="1"/>
  <c r="AX47" i="9" s="1"/>
  <c r="AU9" i="1"/>
  <c r="AX19" i="9" s="1"/>
  <c r="AI19" i="1"/>
  <c r="W20" i="2" s="1"/>
  <c r="V20" i="2" s="1"/>
  <c r="AR32" i="9"/>
  <c r="AA23" i="2"/>
  <c r="Z23" i="2" s="1"/>
  <c r="U29" i="2"/>
  <c r="AF9" i="1"/>
  <c r="N7" i="13" s="1"/>
  <c r="AI12" i="1"/>
  <c r="C13" i="12"/>
  <c r="D14" i="2"/>
  <c r="D23" i="9" s="1"/>
  <c r="AU13" i="1"/>
  <c r="AE14" i="2" s="1"/>
  <c r="AD14" i="2" s="1"/>
  <c r="AE26" i="1"/>
  <c r="AF27" i="1"/>
  <c r="AE30" i="1"/>
  <c r="X30" i="12" s="1"/>
  <c r="AU34" i="1"/>
  <c r="AX44" i="9" s="1"/>
  <c r="AI35" i="1"/>
  <c r="AF39" i="1"/>
  <c r="Y39" i="12" s="1"/>
  <c r="M42" i="2"/>
  <c r="AF44" i="1"/>
  <c r="AF45" i="1"/>
  <c r="Q45" i="11" s="1"/>
  <c r="AI52" i="1"/>
  <c r="N8" i="2"/>
  <c r="M8" i="2" s="1"/>
  <c r="AW15" i="9"/>
  <c r="AY5" i="1"/>
  <c r="X5" i="11" s="1"/>
  <c r="C6" i="12"/>
  <c r="AU6" i="1"/>
  <c r="C15" i="12"/>
  <c r="AI15" i="1"/>
  <c r="AL25" i="9" s="1"/>
  <c r="H28" i="9"/>
  <c r="G19" i="2"/>
  <c r="F19" i="2" s="1"/>
  <c r="K34" i="9"/>
  <c r="I25" i="2"/>
  <c r="H25" i="2" s="1"/>
  <c r="AH35" i="9"/>
  <c r="AF25" i="1"/>
  <c r="Q25" i="11" s="1"/>
  <c r="K42" i="9"/>
  <c r="I33" i="2"/>
  <c r="H33" i="2" s="1"/>
  <c r="AH43" i="9"/>
  <c r="AF33" i="1"/>
  <c r="Q33" i="11" s="1"/>
  <c r="K50" i="9"/>
  <c r="I41" i="2"/>
  <c r="H41" i="2" s="1"/>
  <c r="AH51" i="9"/>
  <c r="AF41" i="1"/>
  <c r="Q41" i="11" s="1"/>
  <c r="T42" i="2"/>
  <c r="K58" i="9"/>
  <c r="I49" i="2"/>
  <c r="H49" i="2" s="1"/>
  <c r="AR16" i="9"/>
  <c r="AA7" i="2"/>
  <c r="Z7" i="2" s="1"/>
  <c r="C16" i="12"/>
  <c r="AI16" i="1"/>
  <c r="AF16" i="1"/>
  <c r="Y16" i="12" s="1"/>
  <c r="AY23" i="1"/>
  <c r="X23" i="11" s="1"/>
  <c r="T37" i="9"/>
  <c r="N28" i="2"/>
  <c r="M28" i="2" s="1"/>
  <c r="AW47" i="9"/>
  <c r="AY37" i="1"/>
  <c r="U35" i="13" s="1"/>
  <c r="C38" i="12"/>
  <c r="AU38" i="1"/>
  <c r="AI6" i="1"/>
  <c r="AW23" i="9"/>
  <c r="AY13" i="1"/>
  <c r="C14" i="12"/>
  <c r="AU14" i="1"/>
  <c r="AE15" i="2" s="1"/>
  <c r="AD15" i="2" s="1"/>
  <c r="AU15" i="1"/>
  <c r="AY15" i="1" s="1"/>
  <c r="Q27" i="9"/>
  <c r="L18" i="2"/>
  <c r="K18" i="2" s="1"/>
  <c r="T29" i="9"/>
  <c r="N20" i="2"/>
  <c r="M20" i="2" s="1"/>
  <c r="AW31" i="9"/>
  <c r="AY21" i="1"/>
  <c r="X21" i="11" s="1"/>
  <c r="C22" i="12"/>
  <c r="AU22" i="1"/>
  <c r="AX32" i="9" s="1"/>
  <c r="AW34" i="9"/>
  <c r="C25" i="12"/>
  <c r="D26" i="2"/>
  <c r="AU25" i="1"/>
  <c r="AY25" i="1" s="1"/>
  <c r="M27" i="1"/>
  <c r="E27" i="11" s="1"/>
  <c r="N27" i="1"/>
  <c r="G27" i="12" s="1"/>
  <c r="AW42" i="9"/>
  <c r="C33" i="12"/>
  <c r="D34" i="2"/>
  <c r="E34" i="2" s="1"/>
  <c r="E43" i="9" s="1"/>
  <c r="AU33" i="1"/>
  <c r="AE34" i="2" s="1"/>
  <c r="AD34" i="2" s="1"/>
  <c r="N35" i="1"/>
  <c r="AW50" i="9"/>
  <c r="C41" i="12"/>
  <c r="D42" i="2"/>
  <c r="E42" i="2" s="1"/>
  <c r="E51" i="9" s="1"/>
  <c r="AU41" i="1"/>
  <c r="N43" i="1"/>
  <c r="AW58" i="9"/>
  <c r="C49" i="12"/>
  <c r="D50" i="2"/>
  <c r="E50" i="2" s="1"/>
  <c r="E59" i="9" s="1"/>
  <c r="AU49" i="1"/>
  <c r="M51" i="1"/>
  <c r="N51" i="1"/>
  <c r="F51" i="11" s="1"/>
  <c r="U17" i="2"/>
  <c r="U25" i="2"/>
  <c r="C24" i="12"/>
  <c r="AI24" i="1"/>
  <c r="AL34" i="9" s="1"/>
  <c r="C32" i="12"/>
  <c r="AI32" i="1"/>
  <c r="C40" i="12"/>
  <c r="AI40" i="1"/>
  <c r="AN40" i="1" s="1"/>
  <c r="C48" i="12"/>
  <c r="AI48" i="1"/>
  <c r="AH59" i="9"/>
  <c r="AF49" i="1"/>
  <c r="N47" i="13" s="1"/>
  <c r="K26" i="9"/>
  <c r="I17" i="2"/>
  <c r="H17" i="2" s="1"/>
  <c r="AH27" i="9"/>
  <c r="AF17" i="1"/>
  <c r="N15" i="13" s="1"/>
  <c r="AW39" i="9"/>
  <c r="AY29" i="1"/>
  <c r="AP29" i="12" s="1"/>
  <c r="C30" i="12"/>
  <c r="AU30" i="1"/>
  <c r="AY31" i="1"/>
  <c r="Q43" i="9"/>
  <c r="L34" i="2"/>
  <c r="K34" i="2" s="1"/>
  <c r="AY39" i="1"/>
  <c r="AP39" i="12" s="1"/>
  <c r="T53" i="9"/>
  <c r="N44" i="2"/>
  <c r="M44" i="2" s="1"/>
  <c r="AW55" i="9"/>
  <c r="AY45" i="1"/>
  <c r="C46" i="12"/>
  <c r="AU46" i="1"/>
  <c r="AY46" i="1" s="1"/>
  <c r="AY47" i="1"/>
  <c r="Q59" i="9"/>
  <c r="L50" i="2"/>
  <c r="K50" i="2" s="1"/>
  <c r="T61" i="9"/>
  <c r="N52" i="2"/>
  <c r="M52" i="2" s="1"/>
  <c r="T26" i="2"/>
  <c r="AW19" i="9"/>
  <c r="AY9" i="1"/>
  <c r="C10" i="12"/>
  <c r="AU10" i="1"/>
  <c r="AY10" i="1" s="1"/>
  <c r="AW26" i="9"/>
  <c r="AY16" i="1"/>
  <c r="C17" i="12"/>
  <c r="D18" i="2"/>
  <c r="AU17" i="1"/>
  <c r="AY17" i="1" s="1"/>
  <c r="AE18" i="1"/>
  <c r="N19" i="1"/>
  <c r="AI22" i="1"/>
  <c r="C23" i="12"/>
  <c r="AI23" i="1"/>
  <c r="AU24" i="1"/>
  <c r="AI30" i="1"/>
  <c r="C31" i="12"/>
  <c r="AI31" i="1"/>
  <c r="AI42" i="9"/>
  <c r="U33" i="2"/>
  <c r="AU32" i="1"/>
  <c r="AY32" i="1" s="1"/>
  <c r="X32" i="11" s="1"/>
  <c r="H44" i="9"/>
  <c r="G35" i="2"/>
  <c r="F35" i="2" s="1"/>
  <c r="AI38" i="1"/>
  <c r="C39" i="12"/>
  <c r="AI39" i="1"/>
  <c r="W40" i="2" s="1"/>
  <c r="V40" i="2" s="1"/>
  <c r="AI50" i="9"/>
  <c r="U41" i="2"/>
  <c r="AU40" i="1"/>
  <c r="AI46" i="1"/>
  <c r="C47" i="12"/>
  <c r="AI47" i="1"/>
  <c r="AI58" i="9"/>
  <c r="U49" i="2"/>
  <c r="AU48" i="1"/>
  <c r="AY48" i="1" s="1"/>
  <c r="H60" i="9"/>
  <c r="G51" i="2"/>
  <c r="K14" i="9"/>
  <c r="I5" i="2"/>
  <c r="H5" i="2" s="1"/>
  <c r="AI14" i="9"/>
  <c r="U5" i="2"/>
  <c r="AI18" i="9"/>
  <c r="U9" i="2"/>
  <c r="AH19" i="9"/>
  <c r="T10" i="2"/>
  <c r="T25" i="9"/>
  <c r="N16" i="2"/>
  <c r="M16" i="2" s="1"/>
  <c r="AI18" i="1"/>
  <c r="AI30" i="9"/>
  <c r="U21" i="2"/>
  <c r="AI26" i="1"/>
  <c r="W27" i="2" s="1"/>
  <c r="V27" i="2" s="1"/>
  <c r="K38" i="9"/>
  <c r="I29" i="2"/>
  <c r="H29" i="2" s="1"/>
  <c r="T41" i="9"/>
  <c r="N32" i="2"/>
  <c r="M32" i="2" s="1"/>
  <c r="AI34" i="1"/>
  <c r="W35" i="2" s="1"/>
  <c r="V35" i="2" s="1"/>
  <c r="T49" i="9"/>
  <c r="N40" i="2"/>
  <c r="M40" i="2" s="1"/>
  <c r="AI42" i="1"/>
  <c r="K54" i="9"/>
  <c r="I45" i="2"/>
  <c r="H45" i="2" s="1"/>
  <c r="AI54" i="9"/>
  <c r="U45" i="2"/>
  <c r="T57" i="9"/>
  <c r="N48" i="2"/>
  <c r="M48" i="2" s="1"/>
  <c r="AI50" i="1"/>
  <c r="AL60" i="9" s="1"/>
  <c r="K62" i="9"/>
  <c r="I53" i="2"/>
  <c r="H53" i="2" s="1"/>
  <c r="D10" i="2"/>
  <c r="D19" i="9" s="1"/>
  <c r="I21" i="2"/>
  <c r="H21" i="2" s="1"/>
  <c r="U37" i="2"/>
  <c r="P38" i="2"/>
  <c r="AU4" i="1"/>
  <c r="AY4" i="1" s="1"/>
  <c r="C5" i="12"/>
  <c r="D6" i="2"/>
  <c r="M6" i="2"/>
  <c r="Y15" i="9"/>
  <c r="P6" i="2"/>
  <c r="AI5" i="1"/>
  <c r="AL15" i="9" s="1"/>
  <c r="AU7" i="1"/>
  <c r="AX17" i="9" s="1"/>
  <c r="AU8" i="1"/>
  <c r="AY8" i="1" s="1"/>
  <c r="M10" i="2"/>
  <c r="AI9" i="1"/>
  <c r="AN9" i="1" s="1"/>
  <c r="AU11" i="1"/>
  <c r="AE12" i="2" s="1"/>
  <c r="AD12" i="2" s="1"/>
  <c r="AU12" i="1"/>
  <c r="AY12" i="1" s="1"/>
  <c r="M14" i="2"/>
  <c r="AI13" i="1"/>
  <c r="AN13" i="1" s="1"/>
  <c r="M15" i="1"/>
  <c r="F15" i="12" s="1"/>
  <c r="N15" i="1"/>
  <c r="AU19" i="1"/>
  <c r="AU20" i="1"/>
  <c r="AY20" i="1" s="1"/>
  <c r="U18" i="13" s="1"/>
  <c r="M22" i="2"/>
  <c r="Y31" i="9"/>
  <c r="P22" i="2"/>
  <c r="AI21" i="1"/>
  <c r="AL31" i="9" s="1"/>
  <c r="N23" i="1"/>
  <c r="G23" i="12" s="1"/>
  <c r="AU27" i="1"/>
  <c r="AY27" i="1" s="1"/>
  <c r="AU28" i="1"/>
  <c r="C29" i="12"/>
  <c r="D30" i="2"/>
  <c r="M30" i="2"/>
  <c r="AI29" i="1"/>
  <c r="AL39" i="9" s="1"/>
  <c r="M31" i="1"/>
  <c r="E31" i="11" s="1"/>
  <c r="N31" i="1"/>
  <c r="G31" i="12" s="1"/>
  <c r="AU35" i="1"/>
  <c r="AY35" i="1" s="1"/>
  <c r="AU36" i="1"/>
  <c r="M38" i="2"/>
  <c r="AI37" i="1"/>
  <c r="M39" i="1"/>
  <c r="N39" i="1"/>
  <c r="AU43" i="1"/>
  <c r="AX53" i="9" s="1"/>
  <c r="AU44" i="1"/>
  <c r="C45" i="12"/>
  <c r="D46" i="2"/>
  <c r="E46" i="2" s="1"/>
  <c r="E55" i="9" s="1"/>
  <c r="M46" i="2"/>
  <c r="AI45" i="1"/>
  <c r="W46" i="2" s="1"/>
  <c r="V46" i="2" s="1"/>
  <c r="M47" i="1"/>
  <c r="N47" i="1"/>
  <c r="G47" i="12" s="1"/>
  <c r="AU51" i="1"/>
  <c r="AE52" i="2" s="1"/>
  <c r="AD52" i="2" s="1"/>
  <c r="AU52" i="1"/>
  <c r="AX62" i="9" s="1"/>
  <c r="I9" i="2"/>
  <c r="H9" i="2" s="1"/>
  <c r="N24" i="2"/>
  <c r="M24" i="2" s="1"/>
  <c r="E51" i="11"/>
  <c r="M5" i="14"/>
  <c r="P5" i="14"/>
  <c r="BX5" i="14"/>
  <c r="M2" i="13"/>
  <c r="X4" i="12"/>
  <c r="P4" i="11"/>
  <c r="M6" i="13"/>
  <c r="X8" i="12"/>
  <c r="P8" i="11"/>
  <c r="M10" i="13"/>
  <c r="X12" i="12"/>
  <c r="P12" i="11"/>
  <c r="M18" i="13"/>
  <c r="X20" i="12"/>
  <c r="P20" i="11"/>
  <c r="N21" i="13"/>
  <c r="Y23" i="12"/>
  <c r="Q23" i="11"/>
  <c r="M26" i="13"/>
  <c r="X28" i="12"/>
  <c r="P28" i="11"/>
  <c r="N29" i="13"/>
  <c r="Y31" i="12"/>
  <c r="M34" i="13"/>
  <c r="X36" i="12"/>
  <c r="P36" i="11"/>
  <c r="M42" i="13"/>
  <c r="X44" i="12"/>
  <c r="P44" i="11"/>
  <c r="M50" i="13"/>
  <c r="X52" i="12"/>
  <c r="P52" i="11"/>
  <c r="CP4" i="14"/>
  <c r="M14" i="13"/>
  <c r="X16" i="12"/>
  <c r="P16" i="11"/>
  <c r="M22" i="13"/>
  <c r="X24" i="12"/>
  <c r="P24" i="11"/>
  <c r="Q27" i="11"/>
  <c r="M30" i="13"/>
  <c r="X32" i="12"/>
  <c r="P32" i="11"/>
  <c r="M46" i="13"/>
  <c r="X48" i="12"/>
  <c r="P48" i="11"/>
  <c r="N49" i="13"/>
  <c r="Y51" i="12"/>
  <c r="Q51" i="11"/>
  <c r="N9" i="13"/>
  <c r="Q11" i="11"/>
  <c r="AP15" i="12"/>
  <c r="U45" i="13"/>
  <c r="AP47" i="12"/>
  <c r="X47" i="11"/>
  <c r="DT4" i="14"/>
  <c r="U25" i="13"/>
  <c r="AP27" i="12"/>
  <c r="X27" i="11"/>
  <c r="E29" i="13"/>
  <c r="U33" i="13"/>
  <c r="AP35" i="12"/>
  <c r="X35" i="11"/>
  <c r="E37" i="13"/>
  <c r="F39" i="12"/>
  <c r="E39" i="11"/>
  <c r="BX2" i="14"/>
  <c r="B3" i="14"/>
  <c r="V3" i="14"/>
  <c r="CD5" i="14"/>
  <c r="DT5" i="14"/>
  <c r="B7" i="14"/>
  <c r="V7" i="14"/>
  <c r="N2" i="13"/>
  <c r="Y4" i="12"/>
  <c r="Q4" i="11"/>
  <c r="D6" i="11"/>
  <c r="J16" i="9"/>
  <c r="F4" i="13"/>
  <c r="G6" i="12"/>
  <c r="F6" i="11"/>
  <c r="G7" i="11"/>
  <c r="P17" i="9"/>
  <c r="O7" i="1"/>
  <c r="AH17" i="9"/>
  <c r="T8" i="2"/>
  <c r="N6" i="13"/>
  <c r="Y8" i="12"/>
  <c r="Q8" i="11"/>
  <c r="D10" i="11"/>
  <c r="J20" i="9"/>
  <c r="H21" i="9"/>
  <c r="G12" i="2"/>
  <c r="F12" i="2" s="1"/>
  <c r="D14" i="11"/>
  <c r="J24" i="9"/>
  <c r="F12" i="13"/>
  <c r="G14" i="12"/>
  <c r="F14" i="11"/>
  <c r="G15" i="11"/>
  <c r="P25" i="9"/>
  <c r="O15" i="1"/>
  <c r="AR25" i="9"/>
  <c r="AA16" i="2"/>
  <c r="Z16" i="2" s="1"/>
  <c r="D18" i="11"/>
  <c r="J28" i="9"/>
  <c r="H29" i="9"/>
  <c r="G20" i="2"/>
  <c r="F20" i="2" s="1"/>
  <c r="AH29" i="9"/>
  <c r="T20" i="2"/>
  <c r="Y30" i="9"/>
  <c r="P21" i="2"/>
  <c r="D22" i="11"/>
  <c r="J32" i="9"/>
  <c r="F20" i="13"/>
  <c r="G22" i="12"/>
  <c r="F22" i="11"/>
  <c r="G23" i="11"/>
  <c r="P33" i="9"/>
  <c r="O23" i="1"/>
  <c r="Y34" i="9"/>
  <c r="P25" i="2"/>
  <c r="D26" i="11"/>
  <c r="J36" i="9"/>
  <c r="F24" i="13"/>
  <c r="G26" i="12"/>
  <c r="F26" i="11"/>
  <c r="AR37" i="9"/>
  <c r="AA28" i="2"/>
  <c r="Z28" i="2" s="1"/>
  <c r="Y38" i="9"/>
  <c r="P29" i="2"/>
  <c r="AT38" i="9"/>
  <c r="D30" i="11"/>
  <c r="J40" i="9"/>
  <c r="Q40" i="9"/>
  <c r="L31" i="2"/>
  <c r="K31" i="2" s="1"/>
  <c r="D34" i="11"/>
  <c r="J44" i="9"/>
  <c r="H45" i="9"/>
  <c r="G36" i="2"/>
  <c r="F36" i="2" s="1"/>
  <c r="Y46" i="9"/>
  <c r="P37" i="2"/>
  <c r="D38" i="11"/>
  <c r="J48" i="9"/>
  <c r="F36" i="13"/>
  <c r="G38" i="12"/>
  <c r="F38" i="11"/>
  <c r="AF50" i="9"/>
  <c r="AE50" i="9"/>
  <c r="AD50" i="9"/>
  <c r="S41" i="2"/>
  <c r="D42" i="11"/>
  <c r="J52" i="9"/>
  <c r="F40" i="13"/>
  <c r="G42" i="12"/>
  <c r="F42" i="11"/>
  <c r="AR53" i="9"/>
  <c r="AA44" i="2"/>
  <c r="Z44" i="2" s="1"/>
  <c r="D46" i="11"/>
  <c r="J56" i="9"/>
  <c r="Q56" i="9"/>
  <c r="L47" i="2"/>
  <c r="K47" i="2" s="1"/>
  <c r="G47" i="11"/>
  <c r="P57" i="9"/>
  <c r="O47" i="1"/>
  <c r="AR57" i="9"/>
  <c r="AA48" i="2"/>
  <c r="Z48" i="2" s="1"/>
  <c r="Y58" i="9"/>
  <c r="P49" i="2"/>
  <c r="V59" i="9"/>
  <c r="U59" i="9"/>
  <c r="W59" i="9"/>
  <c r="O50" i="2"/>
  <c r="V49" i="1"/>
  <c r="M47" i="13"/>
  <c r="X49" i="12"/>
  <c r="P49" i="11"/>
  <c r="D48" i="13"/>
  <c r="B50" i="11"/>
  <c r="B51" i="2"/>
  <c r="B60" i="9" s="1"/>
  <c r="F48" i="13"/>
  <c r="G50" i="12"/>
  <c r="F50" i="11"/>
  <c r="AN50" i="1"/>
  <c r="AR61" i="9"/>
  <c r="AA52" i="2"/>
  <c r="Z52" i="2" s="1"/>
  <c r="Y62" i="9"/>
  <c r="P53" i="2"/>
  <c r="CD2" i="14"/>
  <c r="BX3" i="14"/>
  <c r="B4" i="14"/>
  <c r="V4" i="14"/>
  <c r="B2" i="14"/>
  <c r="I2" i="14"/>
  <c r="V2" i="14"/>
  <c r="AB3" i="14"/>
  <c r="B6" i="14"/>
  <c r="I6" i="14"/>
  <c r="V6" i="14"/>
  <c r="AB7" i="14"/>
  <c r="W14" i="9"/>
  <c r="V14" i="9"/>
  <c r="U14" i="9"/>
  <c r="O5" i="2"/>
  <c r="V4" i="1"/>
  <c r="AN14" i="9"/>
  <c r="AZ14" i="9"/>
  <c r="D3" i="13"/>
  <c r="B5" i="11"/>
  <c r="B6" i="2"/>
  <c r="B15" i="9" s="1"/>
  <c r="D5" i="11"/>
  <c r="J15" i="9"/>
  <c r="F3" i="13"/>
  <c r="G5" i="12"/>
  <c r="F5" i="11"/>
  <c r="AN5" i="1"/>
  <c r="AX15" i="9"/>
  <c r="AE6" i="2"/>
  <c r="G6" i="11"/>
  <c r="P16" i="9"/>
  <c r="O6" i="1"/>
  <c r="M6" i="1"/>
  <c r="AH16" i="9"/>
  <c r="T7" i="2"/>
  <c r="Y17" i="9"/>
  <c r="P8" i="2"/>
  <c r="AF17" i="9"/>
  <c r="AD17" i="9"/>
  <c r="AE17" i="9"/>
  <c r="S8" i="2"/>
  <c r="AF7" i="1"/>
  <c r="AT17" i="9"/>
  <c r="W18" i="9"/>
  <c r="V18" i="9"/>
  <c r="U18" i="9"/>
  <c r="O9" i="2"/>
  <c r="V8" i="1"/>
  <c r="AN18" i="9"/>
  <c r="AZ18" i="9"/>
  <c r="D7" i="13"/>
  <c r="B9" i="11"/>
  <c r="B10" i="2"/>
  <c r="B19" i="9" s="1"/>
  <c r="D9" i="11"/>
  <c r="J19" i="9"/>
  <c r="F7" i="13"/>
  <c r="G9" i="12"/>
  <c r="F9" i="11"/>
  <c r="AL19" i="9"/>
  <c r="AE10" i="2"/>
  <c r="AD10" i="2" s="1"/>
  <c r="G10" i="11"/>
  <c r="P20" i="9"/>
  <c r="O10" i="1"/>
  <c r="M10" i="1"/>
  <c r="AH20" i="9"/>
  <c r="T11" i="2"/>
  <c r="Y21" i="9"/>
  <c r="P12" i="2"/>
  <c r="AF21" i="9"/>
  <c r="AD21" i="9"/>
  <c r="AE21" i="9"/>
  <c r="S12" i="2"/>
  <c r="AT21" i="9"/>
  <c r="W22" i="9"/>
  <c r="V22" i="9"/>
  <c r="U22" i="9"/>
  <c r="O13" i="2"/>
  <c r="V12" i="1"/>
  <c r="AN22" i="9"/>
  <c r="AZ22" i="9"/>
  <c r="D11" i="13"/>
  <c r="B13" i="11"/>
  <c r="B14" i="2"/>
  <c r="B23" i="9" s="1"/>
  <c r="D13" i="11"/>
  <c r="J23" i="9"/>
  <c r="F11" i="13"/>
  <c r="G13" i="12"/>
  <c r="F13" i="11"/>
  <c r="W14" i="2"/>
  <c r="V14" i="2" s="1"/>
  <c r="AX23" i="9"/>
  <c r="G14" i="11"/>
  <c r="P24" i="9"/>
  <c r="O14" i="1"/>
  <c r="M14" i="1"/>
  <c r="AH24" i="9"/>
  <c r="T15" i="2"/>
  <c r="Y25" i="9"/>
  <c r="P16" i="2"/>
  <c r="AF25" i="9"/>
  <c r="AD25" i="9"/>
  <c r="AE25" i="9"/>
  <c r="S16" i="2"/>
  <c r="AT25" i="9"/>
  <c r="W26" i="9"/>
  <c r="V26" i="9"/>
  <c r="U26" i="9"/>
  <c r="O17" i="2"/>
  <c r="V16" i="1"/>
  <c r="AN26" i="9"/>
  <c r="AZ26" i="9"/>
  <c r="D15" i="13"/>
  <c r="B17" i="11"/>
  <c r="B18" i="2"/>
  <c r="B27" i="9" s="1"/>
  <c r="D17" i="11"/>
  <c r="J27" i="9"/>
  <c r="F15" i="13"/>
  <c r="G17" i="12"/>
  <c r="F17" i="11"/>
  <c r="AL27" i="9"/>
  <c r="W18" i="2"/>
  <c r="V18" i="2" s="1"/>
  <c r="AN17" i="1"/>
  <c r="AX27" i="9"/>
  <c r="AE18" i="2"/>
  <c r="AD18" i="2" s="1"/>
  <c r="G18" i="11"/>
  <c r="P28" i="9"/>
  <c r="O18" i="1"/>
  <c r="M18" i="1"/>
  <c r="AH28" i="9"/>
  <c r="T19" i="2"/>
  <c r="Y29" i="9"/>
  <c r="P20" i="2"/>
  <c r="AF29" i="9"/>
  <c r="AD29" i="9"/>
  <c r="AE29" i="9"/>
  <c r="S20" i="2"/>
  <c r="AF19" i="1"/>
  <c r="AT29" i="9"/>
  <c r="W30" i="9"/>
  <c r="V30" i="9"/>
  <c r="U30" i="9"/>
  <c r="O21" i="2"/>
  <c r="V20" i="1"/>
  <c r="AN30" i="9"/>
  <c r="AZ30" i="9"/>
  <c r="D19" i="13"/>
  <c r="B21" i="11"/>
  <c r="B22" i="2"/>
  <c r="B31" i="9" s="1"/>
  <c r="D21" i="11"/>
  <c r="J31" i="9"/>
  <c r="F19" i="13"/>
  <c r="G21" i="12"/>
  <c r="F21" i="11"/>
  <c r="AX31" i="9"/>
  <c r="AE22" i="2"/>
  <c r="AD22" i="2" s="1"/>
  <c r="G22" i="11"/>
  <c r="P32" i="9"/>
  <c r="O22" i="1"/>
  <c r="M22" i="1"/>
  <c r="AH32" i="9"/>
  <c r="T23" i="2"/>
  <c r="Y33" i="9"/>
  <c r="P24" i="2"/>
  <c r="AF33" i="9"/>
  <c r="AD33" i="9"/>
  <c r="AE33" i="9"/>
  <c r="S24" i="2"/>
  <c r="AT33" i="9"/>
  <c r="W34" i="9"/>
  <c r="V34" i="9"/>
  <c r="U34" i="9"/>
  <c r="O25" i="2"/>
  <c r="V24" i="1"/>
  <c r="AN34" i="9"/>
  <c r="AZ34" i="9"/>
  <c r="D23" i="13"/>
  <c r="B25" i="11"/>
  <c r="B26" i="2"/>
  <c r="B35" i="9" s="1"/>
  <c r="D25" i="11"/>
  <c r="J35" i="9"/>
  <c r="F23" i="13"/>
  <c r="G25" i="12"/>
  <c r="F25" i="11"/>
  <c r="AL35" i="9"/>
  <c r="W26" i="2"/>
  <c r="V26" i="2" s="1"/>
  <c r="AN25" i="1"/>
  <c r="AX35" i="9"/>
  <c r="AE26" i="2"/>
  <c r="G26" i="11"/>
  <c r="P36" i="9"/>
  <c r="O26" i="1"/>
  <c r="M26" i="1"/>
  <c r="AH36" i="9"/>
  <c r="T27" i="2"/>
  <c r="Y37" i="9"/>
  <c r="P28" i="2"/>
  <c r="AF37" i="9"/>
  <c r="AD37" i="9"/>
  <c r="AE37" i="9"/>
  <c r="S28" i="2"/>
  <c r="AT37" i="9"/>
  <c r="W38" i="9"/>
  <c r="V38" i="9"/>
  <c r="U38" i="9"/>
  <c r="O29" i="2"/>
  <c r="V28" i="1"/>
  <c r="AN38" i="9"/>
  <c r="AZ38" i="9"/>
  <c r="D27" i="13"/>
  <c r="B29" i="11"/>
  <c r="B30" i="2"/>
  <c r="B39" i="9" s="1"/>
  <c r="D29" i="11"/>
  <c r="J39" i="9"/>
  <c r="F27" i="13"/>
  <c r="G29" i="12"/>
  <c r="F29" i="11"/>
  <c r="AX39" i="9"/>
  <c r="AE30" i="2"/>
  <c r="AD30" i="2" s="1"/>
  <c r="G30" i="11"/>
  <c r="P40" i="9"/>
  <c r="O30" i="1"/>
  <c r="M30" i="1"/>
  <c r="AH40" i="9"/>
  <c r="T31" i="2"/>
  <c r="Y41" i="9"/>
  <c r="P32" i="2"/>
  <c r="AF41" i="9"/>
  <c r="AD41" i="9"/>
  <c r="AE41" i="9"/>
  <c r="S32" i="2"/>
  <c r="AT41" i="9"/>
  <c r="W42" i="9"/>
  <c r="V42" i="9"/>
  <c r="U42" i="9"/>
  <c r="O33" i="2"/>
  <c r="V32" i="1"/>
  <c r="AN42" i="9"/>
  <c r="AZ42" i="9"/>
  <c r="D31" i="13"/>
  <c r="B33" i="11"/>
  <c r="B34" i="2"/>
  <c r="B43" i="9" s="1"/>
  <c r="D33" i="11"/>
  <c r="J43" i="9"/>
  <c r="F31" i="13"/>
  <c r="G33" i="12"/>
  <c r="F33" i="11"/>
  <c r="AL43" i="9"/>
  <c r="W34" i="2"/>
  <c r="V34" i="2" s="1"/>
  <c r="AN33" i="1"/>
  <c r="G34" i="11"/>
  <c r="P44" i="9"/>
  <c r="O34" i="1"/>
  <c r="M34" i="1"/>
  <c r="AH44" i="9"/>
  <c r="T35" i="2"/>
  <c r="Y45" i="9"/>
  <c r="P36" i="2"/>
  <c r="AF45" i="9"/>
  <c r="AD45" i="9"/>
  <c r="AE45" i="9"/>
  <c r="S36" i="2"/>
  <c r="AT45" i="9"/>
  <c r="W46" i="9"/>
  <c r="V46" i="9"/>
  <c r="U46" i="9"/>
  <c r="O37" i="2"/>
  <c r="V36" i="1"/>
  <c r="AN46" i="9"/>
  <c r="AZ46" i="9"/>
  <c r="D35" i="13"/>
  <c r="B37" i="11"/>
  <c r="B38" i="2"/>
  <c r="B47" i="9" s="1"/>
  <c r="D37" i="11"/>
  <c r="J47" i="9"/>
  <c r="F35" i="13"/>
  <c r="G37" i="12"/>
  <c r="F37" i="11"/>
  <c r="AE38" i="2"/>
  <c r="AD38" i="2" s="1"/>
  <c r="G38" i="11"/>
  <c r="P48" i="9"/>
  <c r="O38" i="1"/>
  <c r="M38" i="1"/>
  <c r="AH48" i="9"/>
  <c r="T39" i="2"/>
  <c r="Y49" i="9"/>
  <c r="P40" i="2"/>
  <c r="AF49" i="9"/>
  <c r="AD49" i="9"/>
  <c r="AE49" i="9"/>
  <c r="S40" i="2"/>
  <c r="AT49" i="9"/>
  <c r="W50" i="9"/>
  <c r="V50" i="9"/>
  <c r="U50" i="9"/>
  <c r="O41" i="2"/>
  <c r="V40" i="1"/>
  <c r="AE40" i="1"/>
  <c r="AN50" i="9"/>
  <c r="AZ50" i="9"/>
  <c r="D39" i="13"/>
  <c r="B41" i="11"/>
  <c r="B42" i="2"/>
  <c r="B51" i="9" s="1"/>
  <c r="D41" i="11"/>
  <c r="J51" i="9"/>
  <c r="F39" i="13"/>
  <c r="G41" i="12"/>
  <c r="F41" i="11"/>
  <c r="AL51" i="9"/>
  <c r="W42" i="2"/>
  <c r="V42" i="2" s="1"/>
  <c r="AN41" i="1"/>
  <c r="G42" i="11"/>
  <c r="P52" i="9"/>
  <c r="O42" i="1"/>
  <c r="M42" i="1"/>
  <c r="AH52" i="9"/>
  <c r="T43" i="2"/>
  <c r="Y53" i="9"/>
  <c r="P44" i="2"/>
  <c r="AF53" i="9"/>
  <c r="AD53" i="9"/>
  <c r="AE53" i="9"/>
  <c r="S44" i="2"/>
  <c r="AT53" i="9"/>
  <c r="W54" i="9"/>
  <c r="V54" i="9"/>
  <c r="U54" i="9"/>
  <c r="O45" i="2"/>
  <c r="V44" i="1"/>
  <c r="AN54" i="9"/>
  <c r="AZ54" i="9"/>
  <c r="D43" i="13"/>
  <c r="B45" i="11"/>
  <c r="B46" i="2"/>
  <c r="B55" i="9" s="1"/>
  <c r="D45" i="11"/>
  <c r="J55" i="9"/>
  <c r="F43" i="13"/>
  <c r="G45" i="12"/>
  <c r="F45" i="11"/>
  <c r="AX55" i="9"/>
  <c r="AE46" i="2"/>
  <c r="AD46" i="2" s="1"/>
  <c r="G46" i="11"/>
  <c r="P56" i="9"/>
  <c r="O46" i="1"/>
  <c r="M46" i="1"/>
  <c r="AH56" i="9"/>
  <c r="T47" i="2"/>
  <c r="Y57" i="9"/>
  <c r="P48" i="2"/>
  <c r="AF57" i="9"/>
  <c r="AD57" i="9"/>
  <c r="AE57" i="9"/>
  <c r="S48" i="2"/>
  <c r="AT57" i="9"/>
  <c r="W58" i="9"/>
  <c r="V58" i="9"/>
  <c r="U58" i="9"/>
  <c r="O49" i="2"/>
  <c r="V48" i="1"/>
  <c r="AN58" i="9"/>
  <c r="AZ58" i="9"/>
  <c r="D47" i="13"/>
  <c r="B49" i="11"/>
  <c r="B50" i="2"/>
  <c r="B59" i="9" s="1"/>
  <c r="D49" i="11"/>
  <c r="J59" i="9"/>
  <c r="F47" i="13"/>
  <c r="G49" i="12"/>
  <c r="F49" i="11"/>
  <c r="AL59" i="9"/>
  <c r="W50" i="2"/>
  <c r="V50" i="2" s="1"/>
  <c r="AN49" i="1"/>
  <c r="AX59" i="9"/>
  <c r="G50" i="11"/>
  <c r="P60" i="9"/>
  <c r="O50" i="1"/>
  <c r="M50" i="1"/>
  <c r="AH60" i="9"/>
  <c r="T51" i="2"/>
  <c r="Y61" i="9"/>
  <c r="P52" i="2"/>
  <c r="AF61" i="9"/>
  <c r="AD61" i="9"/>
  <c r="AE61" i="9"/>
  <c r="S52" i="2"/>
  <c r="AT61" i="9"/>
  <c r="W62" i="9"/>
  <c r="V62" i="9"/>
  <c r="U62" i="9"/>
  <c r="O53" i="2"/>
  <c r="V52" i="1"/>
  <c r="AN62" i="9"/>
  <c r="AZ62" i="9"/>
  <c r="L6" i="2"/>
  <c r="K6" i="2" s="1"/>
  <c r="G7" i="2"/>
  <c r="F7" i="2" s="1"/>
  <c r="P10" i="2"/>
  <c r="AA11" i="2"/>
  <c r="Z11" i="2" s="1"/>
  <c r="T14" i="2"/>
  <c r="L22" i="2"/>
  <c r="K22" i="2" s="1"/>
  <c r="G23" i="2"/>
  <c r="F23" i="2" s="1"/>
  <c r="P26" i="2"/>
  <c r="AA27" i="2"/>
  <c r="Z27" i="2" s="1"/>
  <c r="T30" i="2"/>
  <c r="L38" i="2"/>
  <c r="K38" i="2" s="1"/>
  <c r="G39" i="2"/>
  <c r="F39" i="2" s="1"/>
  <c r="P42" i="2"/>
  <c r="AA43" i="2"/>
  <c r="Z43" i="2" s="1"/>
  <c r="T46" i="2"/>
  <c r="AN19" i="9"/>
  <c r="AR28" i="9"/>
  <c r="AN35" i="9"/>
  <c r="AR44" i="9"/>
  <c r="AN51" i="9"/>
  <c r="AR60" i="9"/>
  <c r="AB4" i="14"/>
  <c r="BX6" i="14"/>
  <c r="AF14" i="9"/>
  <c r="AE14" i="9"/>
  <c r="AD14" i="9"/>
  <c r="S5" i="2"/>
  <c r="U2" i="13"/>
  <c r="AP4" i="12"/>
  <c r="X4" i="11"/>
  <c r="V15" i="9"/>
  <c r="U15" i="9"/>
  <c r="W15" i="9"/>
  <c r="O6" i="2"/>
  <c r="V5" i="1"/>
  <c r="H17" i="9"/>
  <c r="G8" i="2"/>
  <c r="F8" i="2" s="1"/>
  <c r="AF18" i="9"/>
  <c r="AE18" i="9"/>
  <c r="AD18" i="9"/>
  <c r="S9" i="2"/>
  <c r="AT18" i="9"/>
  <c r="M7" i="13"/>
  <c r="X9" i="12"/>
  <c r="P9" i="11"/>
  <c r="D8" i="13"/>
  <c r="B10" i="11"/>
  <c r="B11" i="2"/>
  <c r="B20" i="9" s="1"/>
  <c r="Q20" i="9"/>
  <c r="L11" i="2"/>
  <c r="K11" i="2" s="1"/>
  <c r="P21" i="9"/>
  <c r="G11" i="11"/>
  <c r="O11" i="1"/>
  <c r="AH21" i="9"/>
  <c r="T12" i="2"/>
  <c r="AF22" i="9"/>
  <c r="AE22" i="9"/>
  <c r="AD22" i="9"/>
  <c r="S13" i="2"/>
  <c r="AT22" i="9"/>
  <c r="M11" i="13"/>
  <c r="P13" i="11"/>
  <c r="X13" i="12"/>
  <c r="AN23" i="9"/>
  <c r="D12" i="13"/>
  <c r="B14" i="11"/>
  <c r="B15" i="2"/>
  <c r="B24" i="9" s="1"/>
  <c r="Q24" i="9"/>
  <c r="L15" i="2"/>
  <c r="K15" i="2" s="1"/>
  <c r="AN14" i="1"/>
  <c r="Y26" i="9"/>
  <c r="P17" i="2"/>
  <c r="N14" i="13"/>
  <c r="Q16" i="11"/>
  <c r="AT26" i="9"/>
  <c r="M15" i="13"/>
  <c r="X17" i="12"/>
  <c r="P17" i="11"/>
  <c r="D16" i="13"/>
  <c r="B18" i="11"/>
  <c r="B19" i="2"/>
  <c r="B28" i="9" s="1"/>
  <c r="Q28" i="9"/>
  <c r="L19" i="2"/>
  <c r="K19" i="2" s="1"/>
  <c r="G19" i="11"/>
  <c r="P29" i="9"/>
  <c r="O19" i="1"/>
  <c r="AF30" i="9"/>
  <c r="AE30" i="9"/>
  <c r="AD30" i="9"/>
  <c r="S21" i="2"/>
  <c r="AT30" i="9"/>
  <c r="M19" i="13"/>
  <c r="X21" i="12"/>
  <c r="P21" i="11"/>
  <c r="H33" i="9"/>
  <c r="G24" i="2"/>
  <c r="F24" i="2" s="1"/>
  <c r="AH33" i="9"/>
  <c r="T24" i="2"/>
  <c r="N22" i="13"/>
  <c r="Y24" i="12"/>
  <c r="Q24" i="11"/>
  <c r="AT34" i="9"/>
  <c r="M23" i="13"/>
  <c r="X25" i="12"/>
  <c r="P25" i="11"/>
  <c r="H37" i="9"/>
  <c r="G28" i="2"/>
  <c r="F28" i="2" s="1"/>
  <c r="AH37" i="9"/>
  <c r="T28" i="2"/>
  <c r="AF38" i="9"/>
  <c r="AE38" i="9"/>
  <c r="AD38" i="9"/>
  <c r="S29" i="2"/>
  <c r="M27" i="13"/>
  <c r="X29" i="12"/>
  <c r="P29" i="11"/>
  <c r="AN39" i="9"/>
  <c r="D28" i="13"/>
  <c r="B30" i="11"/>
  <c r="B31" i="2"/>
  <c r="B40" i="9" s="1"/>
  <c r="F28" i="13"/>
  <c r="G30" i="12"/>
  <c r="F30" i="11"/>
  <c r="G31" i="11"/>
  <c r="P41" i="9"/>
  <c r="O31" i="1"/>
  <c r="AH41" i="9"/>
  <c r="T32" i="2"/>
  <c r="AR41" i="9"/>
  <c r="AA32" i="2"/>
  <c r="Z32" i="2" s="1"/>
  <c r="Y42" i="9"/>
  <c r="P33" i="2"/>
  <c r="Y32" i="12"/>
  <c r="Q32" i="11"/>
  <c r="AT42" i="9"/>
  <c r="M31" i="13"/>
  <c r="X33" i="12"/>
  <c r="P33" i="11"/>
  <c r="D32" i="13"/>
  <c r="B34" i="11"/>
  <c r="B35" i="2"/>
  <c r="B44" i="9" s="1"/>
  <c r="Q44" i="9"/>
  <c r="L35" i="2"/>
  <c r="K35" i="2" s="1"/>
  <c r="M35" i="1"/>
  <c r="AR45" i="9"/>
  <c r="AA36" i="2"/>
  <c r="Z36" i="2" s="1"/>
  <c r="AT46" i="9"/>
  <c r="M35" i="13"/>
  <c r="X37" i="12"/>
  <c r="P37" i="11"/>
  <c r="H49" i="9"/>
  <c r="G40" i="2"/>
  <c r="F40" i="2" s="1"/>
  <c r="AR49" i="9"/>
  <c r="AA40" i="2"/>
  <c r="Z40" i="2" s="1"/>
  <c r="N38" i="13"/>
  <c r="Y40" i="12"/>
  <c r="Q40" i="11"/>
  <c r="AT50" i="9"/>
  <c r="M39" i="13"/>
  <c r="X41" i="12"/>
  <c r="P41" i="11"/>
  <c r="H53" i="9"/>
  <c r="G44" i="2"/>
  <c r="F44" i="2" s="1"/>
  <c r="M43" i="1"/>
  <c r="Y54" i="9"/>
  <c r="P45" i="2"/>
  <c r="N42" i="13"/>
  <c r="Y44" i="12"/>
  <c r="Q44" i="11"/>
  <c r="V55" i="9"/>
  <c r="U55" i="9"/>
  <c r="W55" i="9"/>
  <c r="O46" i="2"/>
  <c r="V45" i="1"/>
  <c r="AN55" i="9"/>
  <c r="D44" i="13"/>
  <c r="B46" i="11"/>
  <c r="B47" i="2"/>
  <c r="B56" i="9" s="1"/>
  <c r="F44" i="13"/>
  <c r="G46" i="12"/>
  <c r="F46" i="11"/>
  <c r="AH57" i="9"/>
  <c r="T48" i="2"/>
  <c r="AF58" i="9"/>
  <c r="AE58" i="9"/>
  <c r="AD58" i="9"/>
  <c r="S49" i="2"/>
  <c r="AT58" i="9"/>
  <c r="H61" i="9"/>
  <c r="G52" i="2"/>
  <c r="F52" i="2" s="1"/>
  <c r="AT62" i="9"/>
  <c r="W51" i="2"/>
  <c r="V51" i="2" s="1"/>
  <c r="EJ15" i="14"/>
  <c r="H15" i="14"/>
  <c r="DY15" i="14"/>
  <c r="CU15" i="14"/>
  <c r="CC15" i="14"/>
  <c r="AY15" i="14"/>
  <c r="AG15" i="14"/>
  <c r="CI15" i="14"/>
  <c r="AS15" i="14"/>
  <c r="DS15" i="14"/>
  <c r="DM15" i="14"/>
  <c r="BK15" i="14"/>
  <c r="BE15" i="14"/>
  <c r="AA15" i="14"/>
  <c r="U15" i="14"/>
  <c r="EE15" i="14"/>
  <c r="O15" i="14"/>
  <c r="CO15" i="14"/>
  <c r="BW15" i="14"/>
  <c r="DG15" i="14"/>
  <c r="AM15" i="14"/>
  <c r="DA15" i="14"/>
  <c r="BQ15" i="14"/>
  <c r="I4" i="14"/>
  <c r="AB5" i="14"/>
  <c r="DT6" i="14"/>
  <c r="BX7" i="14"/>
  <c r="H14" i="9"/>
  <c r="G5" i="2"/>
  <c r="F5" i="2" s="1"/>
  <c r="G4" i="11"/>
  <c r="P14" i="9"/>
  <c r="O4" i="1"/>
  <c r="M4" i="1"/>
  <c r="AH14" i="9"/>
  <c r="T5" i="2"/>
  <c r="AR14" i="9"/>
  <c r="AA5" i="2"/>
  <c r="Z5" i="2" s="1"/>
  <c r="AE15" i="9"/>
  <c r="AD15" i="9"/>
  <c r="AF15" i="9"/>
  <c r="S6" i="2"/>
  <c r="Y5" i="12"/>
  <c r="Q5" i="11"/>
  <c r="AT15" i="9"/>
  <c r="U3" i="13"/>
  <c r="AP5" i="12"/>
  <c r="U16" i="9"/>
  <c r="V16" i="9"/>
  <c r="W16" i="9"/>
  <c r="V6" i="1"/>
  <c r="M4" i="13"/>
  <c r="X6" i="12"/>
  <c r="P6" i="11"/>
  <c r="AN16" i="9"/>
  <c r="AZ16" i="9"/>
  <c r="D5" i="13"/>
  <c r="B7" i="11"/>
  <c r="D7" i="11"/>
  <c r="J17" i="9"/>
  <c r="Q17" i="9"/>
  <c r="L8" i="2"/>
  <c r="K8" i="2" s="1"/>
  <c r="AL17" i="9"/>
  <c r="W8" i="2"/>
  <c r="V8" i="2" s="1"/>
  <c r="AN7" i="1"/>
  <c r="H18" i="9"/>
  <c r="G9" i="2"/>
  <c r="F9" i="2" s="1"/>
  <c r="G8" i="11"/>
  <c r="O8" i="1"/>
  <c r="M8" i="1"/>
  <c r="AH18" i="9"/>
  <c r="T9" i="2"/>
  <c r="AR18" i="9"/>
  <c r="AA9" i="2"/>
  <c r="Z9" i="2" s="1"/>
  <c r="AE19" i="9"/>
  <c r="AD19" i="9"/>
  <c r="AF19" i="9"/>
  <c r="S10" i="2"/>
  <c r="Y9" i="12"/>
  <c r="Q9" i="11"/>
  <c r="AT19" i="9"/>
  <c r="U20" i="9"/>
  <c r="V20" i="9"/>
  <c r="W20" i="9"/>
  <c r="V10" i="1"/>
  <c r="M8" i="13"/>
  <c r="X10" i="12"/>
  <c r="P10" i="11"/>
  <c r="AN20" i="9"/>
  <c r="AZ20" i="9"/>
  <c r="D9" i="13"/>
  <c r="B11" i="11"/>
  <c r="D11" i="11"/>
  <c r="J21" i="9"/>
  <c r="Q21" i="9"/>
  <c r="L12" i="2"/>
  <c r="K12" i="2" s="1"/>
  <c r="F9" i="13"/>
  <c r="G11" i="12"/>
  <c r="F11" i="11"/>
  <c r="H22" i="9"/>
  <c r="G13" i="2"/>
  <c r="F13" i="2" s="1"/>
  <c r="G12" i="11"/>
  <c r="P22" i="9"/>
  <c r="O12" i="1"/>
  <c r="M12" i="1"/>
  <c r="AH22" i="9"/>
  <c r="T13" i="2"/>
  <c r="AR22" i="9"/>
  <c r="AA13" i="2"/>
  <c r="Z13" i="2" s="1"/>
  <c r="AE23" i="9"/>
  <c r="AD23" i="9"/>
  <c r="AF23" i="9"/>
  <c r="S14" i="2"/>
  <c r="N11" i="13"/>
  <c r="Y13" i="12"/>
  <c r="Q13" i="11"/>
  <c r="AT23" i="9"/>
  <c r="AP13" i="12"/>
  <c r="U24" i="9"/>
  <c r="V24" i="9"/>
  <c r="W24" i="9"/>
  <c r="V14" i="1"/>
  <c r="M12" i="13"/>
  <c r="X14" i="12"/>
  <c r="P14" i="11"/>
  <c r="AN24" i="9"/>
  <c r="AZ24" i="9"/>
  <c r="D13" i="13"/>
  <c r="B15" i="11"/>
  <c r="D15" i="11"/>
  <c r="J25" i="9"/>
  <c r="Q25" i="9"/>
  <c r="L16" i="2"/>
  <c r="K16" i="2" s="1"/>
  <c r="F13" i="13"/>
  <c r="G15" i="12"/>
  <c r="F15" i="11"/>
  <c r="W16" i="2"/>
  <c r="V16" i="2" s="1"/>
  <c r="AN15" i="1"/>
  <c r="AX25" i="9"/>
  <c r="AE16" i="2"/>
  <c r="AD16" i="2" s="1"/>
  <c r="H26" i="9"/>
  <c r="G17" i="2"/>
  <c r="F17" i="2" s="1"/>
  <c r="G16" i="11"/>
  <c r="O16" i="1"/>
  <c r="M16" i="1"/>
  <c r="AH26" i="9"/>
  <c r="T17" i="2"/>
  <c r="AR26" i="9"/>
  <c r="AA17" i="2"/>
  <c r="Z17" i="2" s="1"/>
  <c r="AE27" i="9"/>
  <c r="AD27" i="9"/>
  <c r="AF27" i="9"/>
  <c r="S18" i="2"/>
  <c r="AT27" i="9"/>
  <c r="U15" i="13"/>
  <c r="AP17" i="12"/>
  <c r="X17" i="11"/>
  <c r="U28" i="9"/>
  <c r="V28" i="9"/>
  <c r="W28" i="9"/>
  <c r="V18" i="1"/>
  <c r="AN28" i="9"/>
  <c r="AZ28" i="9"/>
  <c r="D17" i="13"/>
  <c r="B19" i="11"/>
  <c r="D19" i="11"/>
  <c r="J29" i="9"/>
  <c r="Q29" i="9"/>
  <c r="L20" i="2"/>
  <c r="K20" i="2" s="1"/>
  <c r="F17" i="13"/>
  <c r="AN19" i="1"/>
  <c r="AX29" i="9"/>
  <c r="H30" i="9"/>
  <c r="G21" i="2"/>
  <c r="F21" i="2" s="1"/>
  <c r="G20" i="11"/>
  <c r="P30" i="9"/>
  <c r="O20" i="1"/>
  <c r="M20" i="1"/>
  <c r="AH30" i="9"/>
  <c r="T21" i="2"/>
  <c r="AR30" i="9"/>
  <c r="AA21" i="2"/>
  <c r="Z21" i="2" s="1"/>
  <c r="AE31" i="9"/>
  <c r="AD31" i="9"/>
  <c r="AF31" i="9"/>
  <c r="S22" i="2"/>
  <c r="AT31" i="9"/>
  <c r="AP21" i="12"/>
  <c r="U32" i="9"/>
  <c r="V32" i="9"/>
  <c r="W32" i="9"/>
  <c r="V22" i="1"/>
  <c r="M20" i="13"/>
  <c r="X22" i="12"/>
  <c r="P22" i="11"/>
  <c r="AN32" i="9"/>
  <c r="AZ32" i="9"/>
  <c r="D21" i="13"/>
  <c r="B23" i="11"/>
  <c r="D23" i="11"/>
  <c r="J33" i="9"/>
  <c r="Q33" i="9"/>
  <c r="L24" i="2"/>
  <c r="K24" i="2" s="1"/>
  <c r="AX33" i="9"/>
  <c r="AE24" i="2"/>
  <c r="AD24" i="2" s="1"/>
  <c r="H34" i="9"/>
  <c r="G25" i="2"/>
  <c r="F25" i="2" s="1"/>
  <c r="G24" i="11"/>
  <c r="O24" i="1"/>
  <c r="M24" i="1"/>
  <c r="AH34" i="9"/>
  <c r="T25" i="2"/>
  <c r="AR34" i="9"/>
  <c r="AA25" i="2"/>
  <c r="Z25" i="2" s="1"/>
  <c r="AE35" i="9"/>
  <c r="AD35" i="9"/>
  <c r="AF35" i="9"/>
  <c r="S26" i="2"/>
  <c r="AT35" i="9"/>
  <c r="U23" i="13"/>
  <c r="AP25" i="12"/>
  <c r="X25" i="11"/>
  <c r="U36" i="9"/>
  <c r="V36" i="9"/>
  <c r="W36" i="9"/>
  <c r="V26" i="1"/>
  <c r="AN36" i="9"/>
  <c r="AZ36" i="9"/>
  <c r="D25" i="13"/>
  <c r="B27" i="11"/>
  <c r="D27" i="11"/>
  <c r="J37" i="9"/>
  <c r="Q37" i="9"/>
  <c r="L28" i="2"/>
  <c r="K28" i="2" s="1"/>
  <c r="F25" i="13"/>
  <c r="AL37" i="9"/>
  <c r="AX37" i="9"/>
  <c r="AE28" i="2"/>
  <c r="AD28" i="2" s="1"/>
  <c r="H38" i="9"/>
  <c r="G29" i="2"/>
  <c r="F29" i="2" s="1"/>
  <c r="G28" i="11"/>
  <c r="P38" i="9"/>
  <c r="O28" i="1"/>
  <c r="M28" i="1"/>
  <c r="AH38" i="9"/>
  <c r="T29" i="2"/>
  <c r="AR38" i="9"/>
  <c r="AA29" i="2"/>
  <c r="Z29" i="2" s="1"/>
  <c r="AE39" i="9"/>
  <c r="AD39" i="9"/>
  <c r="AF39" i="9"/>
  <c r="S30" i="2"/>
  <c r="N27" i="13"/>
  <c r="Y29" i="12"/>
  <c r="AT39" i="9"/>
  <c r="U40" i="9"/>
  <c r="V40" i="9"/>
  <c r="W40" i="9"/>
  <c r="V30" i="1"/>
  <c r="M28" i="13"/>
  <c r="P30" i="11"/>
  <c r="AN40" i="9"/>
  <c r="AZ40" i="9"/>
  <c r="D29" i="13"/>
  <c r="B31" i="11"/>
  <c r="D31" i="11"/>
  <c r="J41" i="9"/>
  <c r="Q41" i="9"/>
  <c r="L32" i="2"/>
  <c r="K32" i="2" s="1"/>
  <c r="AX41" i="9"/>
  <c r="AE32" i="2"/>
  <c r="AD32" i="2" s="1"/>
  <c r="H42" i="9"/>
  <c r="G33" i="2"/>
  <c r="F33" i="2" s="1"/>
  <c r="G32" i="11"/>
  <c r="O32" i="1"/>
  <c r="M32" i="1"/>
  <c r="AH42" i="9"/>
  <c r="T33" i="2"/>
  <c r="AR42" i="9"/>
  <c r="AA33" i="2"/>
  <c r="Z33" i="2" s="1"/>
  <c r="AE43" i="9"/>
  <c r="AD43" i="9"/>
  <c r="AF43" i="9"/>
  <c r="S34" i="2"/>
  <c r="AT43" i="9"/>
  <c r="U44" i="9"/>
  <c r="V44" i="9"/>
  <c r="W44" i="9"/>
  <c r="V34" i="1"/>
  <c r="M32" i="13"/>
  <c r="X34" i="12"/>
  <c r="AN44" i="9"/>
  <c r="AZ44" i="9"/>
  <c r="D33" i="13"/>
  <c r="B35" i="11"/>
  <c r="D35" i="11"/>
  <c r="J45" i="9"/>
  <c r="Q45" i="9"/>
  <c r="L36" i="2"/>
  <c r="K36" i="2" s="1"/>
  <c r="AX45" i="9"/>
  <c r="AE36" i="2"/>
  <c r="AD36" i="2" s="1"/>
  <c r="H46" i="9"/>
  <c r="G37" i="2"/>
  <c r="F37" i="2" s="1"/>
  <c r="G36" i="11"/>
  <c r="P46" i="9"/>
  <c r="O36" i="1"/>
  <c r="M36" i="1"/>
  <c r="AH46" i="9"/>
  <c r="T37" i="2"/>
  <c r="AR46" i="9"/>
  <c r="AA37" i="2"/>
  <c r="Z37" i="2" s="1"/>
  <c r="AE47" i="9"/>
  <c r="AD47" i="9"/>
  <c r="AF47" i="9"/>
  <c r="S38" i="2"/>
  <c r="N35" i="13"/>
  <c r="Y37" i="12"/>
  <c r="Q37" i="11"/>
  <c r="AT47" i="9"/>
  <c r="U48" i="9"/>
  <c r="V48" i="9"/>
  <c r="W48" i="9"/>
  <c r="V38" i="1"/>
  <c r="M36" i="13"/>
  <c r="X38" i="12"/>
  <c r="P38" i="11"/>
  <c r="AN48" i="9"/>
  <c r="AZ48" i="9"/>
  <c r="D37" i="13"/>
  <c r="B39" i="11"/>
  <c r="D39" i="11"/>
  <c r="J49" i="9"/>
  <c r="Q49" i="9"/>
  <c r="L40" i="2"/>
  <c r="K40" i="2" s="1"/>
  <c r="AX49" i="9"/>
  <c r="AE40" i="2"/>
  <c r="AD40" i="2" s="1"/>
  <c r="H50" i="9"/>
  <c r="G41" i="2"/>
  <c r="F41" i="2" s="1"/>
  <c r="G40" i="11"/>
  <c r="O40" i="1"/>
  <c r="M40" i="1"/>
  <c r="AH50" i="9"/>
  <c r="T41" i="2"/>
  <c r="AR50" i="9"/>
  <c r="AA41" i="2"/>
  <c r="Z41" i="2" s="1"/>
  <c r="AE51" i="9"/>
  <c r="AD51" i="9"/>
  <c r="AF51" i="9"/>
  <c r="S42" i="2"/>
  <c r="AT51" i="9"/>
  <c r="U52" i="9"/>
  <c r="V52" i="9"/>
  <c r="W52" i="9"/>
  <c r="V42" i="1"/>
  <c r="X42" i="12"/>
  <c r="AN52" i="9"/>
  <c r="AZ52" i="9"/>
  <c r="D41" i="13"/>
  <c r="B43" i="11"/>
  <c r="D43" i="11"/>
  <c r="J53" i="9"/>
  <c r="Q53" i="9"/>
  <c r="L44" i="2"/>
  <c r="K44" i="2" s="1"/>
  <c r="F41" i="13"/>
  <c r="G43" i="12"/>
  <c r="F43" i="11"/>
  <c r="H54" i="9"/>
  <c r="G45" i="2"/>
  <c r="G44" i="11"/>
  <c r="P54" i="9"/>
  <c r="O44" i="1"/>
  <c r="M44" i="1"/>
  <c r="AH54" i="9"/>
  <c r="T45" i="2"/>
  <c r="AR54" i="9"/>
  <c r="AA45" i="2"/>
  <c r="AE55" i="9"/>
  <c r="AD55" i="9"/>
  <c r="AF55" i="9"/>
  <c r="S46" i="2"/>
  <c r="AT55" i="9"/>
  <c r="U56" i="9"/>
  <c r="V56" i="9"/>
  <c r="W56" i="9"/>
  <c r="V46" i="1"/>
  <c r="X46" i="12"/>
  <c r="P46" i="11"/>
  <c r="AN56" i="9"/>
  <c r="AZ56" i="9"/>
  <c r="D45" i="13"/>
  <c r="B47" i="11"/>
  <c r="D47" i="11"/>
  <c r="J57" i="9"/>
  <c r="Q57" i="9"/>
  <c r="L48" i="2"/>
  <c r="K48" i="2" s="1"/>
  <c r="F45" i="13"/>
  <c r="F47" i="11"/>
  <c r="AX57" i="9"/>
  <c r="AE48" i="2"/>
  <c r="AD48" i="2" s="1"/>
  <c r="H58" i="9"/>
  <c r="G49" i="2"/>
  <c r="G48" i="11"/>
  <c r="O48" i="1"/>
  <c r="M48" i="1"/>
  <c r="AH58" i="9"/>
  <c r="T49" i="2"/>
  <c r="AR58" i="9"/>
  <c r="AA49" i="2"/>
  <c r="AE59" i="9"/>
  <c r="AD59" i="9"/>
  <c r="AF59" i="9"/>
  <c r="S50" i="2"/>
  <c r="Q49" i="11"/>
  <c r="AT59" i="9"/>
  <c r="U60" i="9"/>
  <c r="V60" i="9"/>
  <c r="W60" i="9"/>
  <c r="V50" i="1"/>
  <c r="AN60" i="9"/>
  <c r="AZ60" i="9"/>
  <c r="D49" i="13"/>
  <c r="B51" i="11"/>
  <c r="D51" i="11"/>
  <c r="J61" i="9"/>
  <c r="Q61" i="9"/>
  <c r="L52" i="2"/>
  <c r="K52" i="2" s="1"/>
  <c r="F49" i="13"/>
  <c r="H62" i="9"/>
  <c r="G53" i="2"/>
  <c r="F53" i="2" s="1"/>
  <c r="G52" i="11"/>
  <c r="P62" i="9"/>
  <c r="O52" i="1"/>
  <c r="M52" i="1"/>
  <c r="AH62" i="9"/>
  <c r="T53" i="2"/>
  <c r="AR62" i="9"/>
  <c r="AA53" i="2"/>
  <c r="Z53" i="2" s="1"/>
  <c r="T6" i="2"/>
  <c r="O7" i="2"/>
  <c r="L14" i="2"/>
  <c r="K14" i="2" s="1"/>
  <c r="G15" i="2"/>
  <c r="F15" i="2" s="1"/>
  <c r="W15" i="2"/>
  <c r="V15" i="2" s="1"/>
  <c r="B16" i="2"/>
  <c r="B25" i="9" s="1"/>
  <c r="P18" i="2"/>
  <c r="T22" i="2"/>
  <c r="O23" i="2"/>
  <c r="AE23" i="2"/>
  <c r="AD23" i="2" s="1"/>
  <c r="L30" i="2"/>
  <c r="K30" i="2" s="1"/>
  <c r="G31" i="2"/>
  <c r="B32" i="2"/>
  <c r="B41" i="9" s="1"/>
  <c r="P34" i="2"/>
  <c r="T38" i="2"/>
  <c r="O39" i="2"/>
  <c r="L46" i="2"/>
  <c r="K46" i="2" s="1"/>
  <c r="G47" i="2"/>
  <c r="F47" i="2" s="1"/>
  <c r="B48" i="2"/>
  <c r="B57" i="9" s="1"/>
  <c r="P50" i="2"/>
  <c r="P18" i="9"/>
  <c r="P34" i="9"/>
  <c r="P50" i="9"/>
  <c r="AN59" i="9"/>
  <c r="I3" i="14"/>
  <c r="I7" i="14"/>
  <c r="Y14" i="9"/>
  <c r="P5" i="2"/>
  <c r="AT14" i="9"/>
  <c r="M3" i="13"/>
  <c r="X5" i="12"/>
  <c r="P5" i="11"/>
  <c r="AN15" i="9"/>
  <c r="D4" i="13"/>
  <c r="B6" i="11"/>
  <c r="B7" i="2"/>
  <c r="B16" i="9" s="1"/>
  <c r="Q16" i="9"/>
  <c r="L7" i="2"/>
  <c r="K7" i="2" s="1"/>
  <c r="M7" i="1"/>
  <c r="AR17" i="9"/>
  <c r="AA8" i="2"/>
  <c r="Z8" i="2" s="1"/>
  <c r="Y18" i="9"/>
  <c r="P9" i="2"/>
  <c r="U6" i="13"/>
  <c r="AP8" i="12"/>
  <c r="X8" i="11"/>
  <c r="V19" i="9"/>
  <c r="U19" i="9"/>
  <c r="W19" i="9"/>
  <c r="O10" i="2"/>
  <c r="V9" i="1"/>
  <c r="F8" i="13"/>
  <c r="G10" i="12"/>
  <c r="F10" i="11"/>
  <c r="AN10" i="1"/>
  <c r="M11" i="1"/>
  <c r="AR21" i="9"/>
  <c r="AA12" i="2"/>
  <c r="Z12" i="2" s="1"/>
  <c r="Y22" i="9"/>
  <c r="P13" i="2"/>
  <c r="U10" i="13"/>
  <c r="AP12" i="12"/>
  <c r="X12" i="11"/>
  <c r="V23" i="9"/>
  <c r="U23" i="9"/>
  <c r="W23" i="9"/>
  <c r="O14" i="2"/>
  <c r="V13" i="1"/>
  <c r="H25" i="9"/>
  <c r="G16" i="2"/>
  <c r="F16" i="2" s="1"/>
  <c r="AH25" i="9"/>
  <c r="T16" i="2"/>
  <c r="AF26" i="9"/>
  <c r="AE26" i="9"/>
  <c r="AD26" i="9"/>
  <c r="S17" i="2"/>
  <c r="V27" i="9"/>
  <c r="U27" i="9"/>
  <c r="W27" i="9"/>
  <c r="O18" i="2"/>
  <c r="V17" i="1"/>
  <c r="F16" i="13"/>
  <c r="G18" i="12"/>
  <c r="F18" i="11"/>
  <c r="M19" i="1"/>
  <c r="AR29" i="9"/>
  <c r="AA20" i="2"/>
  <c r="Z20" i="2" s="1"/>
  <c r="N18" i="13"/>
  <c r="Y20" i="12"/>
  <c r="Q20" i="11"/>
  <c r="V31" i="9"/>
  <c r="U31" i="9"/>
  <c r="W31" i="9"/>
  <c r="O22" i="2"/>
  <c r="V21" i="1"/>
  <c r="AN31" i="9"/>
  <c r="D20" i="13"/>
  <c r="B22" i="11"/>
  <c r="B23" i="2"/>
  <c r="B32" i="9" s="1"/>
  <c r="Q32" i="9"/>
  <c r="L23" i="2"/>
  <c r="K23" i="2" s="1"/>
  <c r="M23" i="1"/>
  <c r="AR33" i="9"/>
  <c r="AA24" i="2"/>
  <c r="Z24" i="2" s="1"/>
  <c r="AF34" i="9"/>
  <c r="AE34" i="9"/>
  <c r="AD34" i="9"/>
  <c r="S25" i="2"/>
  <c r="V35" i="9"/>
  <c r="U35" i="9"/>
  <c r="W35" i="9"/>
  <c r="O26" i="2"/>
  <c r="V25" i="1"/>
  <c r="D24" i="13"/>
  <c r="B26" i="11"/>
  <c r="B27" i="2"/>
  <c r="B36" i="9" s="1"/>
  <c r="Q36" i="9"/>
  <c r="L27" i="2"/>
  <c r="K27" i="2" s="1"/>
  <c r="G27" i="11"/>
  <c r="P37" i="9"/>
  <c r="O27" i="1"/>
  <c r="N26" i="13"/>
  <c r="Y28" i="12"/>
  <c r="Q28" i="11"/>
  <c r="V39" i="9"/>
  <c r="U39" i="9"/>
  <c r="W39" i="9"/>
  <c r="O30" i="2"/>
  <c r="V29" i="1"/>
  <c r="H41" i="9"/>
  <c r="G32" i="2"/>
  <c r="F32" i="2" s="1"/>
  <c r="AF42" i="9"/>
  <c r="AE42" i="9"/>
  <c r="AD42" i="9"/>
  <c r="S33" i="2"/>
  <c r="V43" i="9"/>
  <c r="U43" i="9"/>
  <c r="W43" i="9"/>
  <c r="O34" i="2"/>
  <c r="V33" i="1"/>
  <c r="F32" i="13"/>
  <c r="G34" i="12"/>
  <c r="F34" i="11"/>
  <c r="G35" i="11"/>
  <c r="P45" i="9"/>
  <c r="O35" i="1"/>
  <c r="AH45" i="9"/>
  <c r="T36" i="2"/>
  <c r="AF46" i="9"/>
  <c r="AE46" i="9"/>
  <c r="AD46" i="9"/>
  <c r="S37" i="2"/>
  <c r="V47" i="9"/>
  <c r="U47" i="9"/>
  <c r="W47" i="9"/>
  <c r="O38" i="2"/>
  <c r="V37" i="1"/>
  <c r="AN47" i="9"/>
  <c r="D36" i="13"/>
  <c r="B38" i="11"/>
  <c r="B39" i="2"/>
  <c r="B48" i="9" s="1"/>
  <c r="Q48" i="9"/>
  <c r="L39" i="2"/>
  <c r="K39" i="2" s="1"/>
  <c r="G39" i="11"/>
  <c r="P49" i="9"/>
  <c r="O39" i="1"/>
  <c r="AH49" i="9"/>
  <c r="T40" i="2"/>
  <c r="Y50" i="9"/>
  <c r="P41" i="2"/>
  <c r="V51" i="9"/>
  <c r="U51" i="9"/>
  <c r="W51" i="9"/>
  <c r="O42" i="2"/>
  <c r="V41" i="1"/>
  <c r="D40" i="13"/>
  <c r="B42" i="11"/>
  <c r="B43" i="2"/>
  <c r="B52" i="9" s="1"/>
  <c r="Q52" i="9"/>
  <c r="L43" i="2"/>
  <c r="K43" i="2" s="1"/>
  <c r="G43" i="11"/>
  <c r="P53" i="9"/>
  <c r="O43" i="1"/>
  <c r="AH53" i="9"/>
  <c r="T44" i="2"/>
  <c r="AF54" i="9"/>
  <c r="AE54" i="9"/>
  <c r="AD54" i="9"/>
  <c r="S45" i="2"/>
  <c r="AT54" i="9"/>
  <c r="M43" i="13"/>
  <c r="X45" i="12"/>
  <c r="P45" i="11"/>
  <c r="H57" i="9"/>
  <c r="G48" i="2"/>
  <c r="F48" i="2" s="1"/>
  <c r="D50" i="11"/>
  <c r="J60" i="9"/>
  <c r="Q60" i="9"/>
  <c r="L51" i="2"/>
  <c r="K51" i="2" s="1"/>
  <c r="G51" i="11"/>
  <c r="P61" i="9"/>
  <c r="O51" i="1"/>
  <c r="AH61" i="9"/>
  <c r="T52" i="2"/>
  <c r="AF62" i="9"/>
  <c r="AE62" i="9"/>
  <c r="AD62" i="9"/>
  <c r="S53" i="2"/>
  <c r="AE27" i="2"/>
  <c r="AD27" i="2" s="1"/>
  <c r="CD6" i="14"/>
  <c r="AB2" i="14"/>
  <c r="CD3" i="14"/>
  <c r="BX4" i="14"/>
  <c r="B5" i="14"/>
  <c r="I5" i="14"/>
  <c r="K5" i="14" s="1"/>
  <c r="V5" i="14"/>
  <c r="AB6" i="14"/>
  <c r="CD7" i="14"/>
  <c r="D2" i="13"/>
  <c r="B4" i="11"/>
  <c r="B5" i="2"/>
  <c r="B14" i="9" s="1"/>
  <c r="D4" i="11"/>
  <c r="J14" i="9"/>
  <c r="Q14" i="9"/>
  <c r="L5" i="2"/>
  <c r="K5" i="2" s="1"/>
  <c r="F2" i="13"/>
  <c r="G4" i="12"/>
  <c r="F4" i="11"/>
  <c r="AL14" i="9"/>
  <c r="AN4" i="1"/>
  <c r="AX14" i="9"/>
  <c r="AE5" i="2"/>
  <c r="AD5" i="2" s="1"/>
  <c r="H15" i="9"/>
  <c r="G6" i="2"/>
  <c r="F6" i="2" s="1"/>
  <c r="G5" i="11"/>
  <c r="P15" i="9"/>
  <c r="O5" i="1"/>
  <c r="M5" i="1"/>
  <c r="AR15" i="9"/>
  <c r="AA6" i="2"/>
  <c r="Z6" i="2" s="1"/>
  <c r="Y16" i="9"/>
  <c r="P7" i="2"/>
  <c r="AD16" i="9"/>
  <c r="AE16" i="9"/>
  <c r="AF16" i="9"/>
  <c r="N4" i="13"/>
  <c r="Y6" i="12"/>
  <c r="AT16" i="9"/>
  <c r="W17" i="9"/>
  <c r="U17" i="9"/>
  <c r="V17" i="9"/>
  <c r="O8" i="2"/>
  <c r="V7" i="1"/>
  <c r="M5" i="13"/>
  <c r="X7" i="12"/>
  <c r="P7" i="11"/>
  <c r="AN17" i="9"/>
  <c r="AZ17" i="9"/>
  <c r="D6" i="13"/>
  <c r="B8" i="11"/>
  <c r="B9" i="2"/>
  <c r="B18" i="9" s="1"/>
  <c r="D8" i="11"/>
  <c r="J18" i="9"/>
  <c r="Q18" i="9"/>
  <c r="L9" i="2"/>
  <c r="K9" i="2" s="1"/>
  <c r="F6" i="13"/>
  <c r="G8" i="12"/>
  <c r="F8" i="11"/>
  <c r="AL18" i="9"/>
  <c r="W9" i="2"/>
  <c r="V9" i="2" s="1"/>
  <c r="AN8" i="1"/>
  <c r="AX18" i="9"/>
  <c r="AE9" i="2"/>
  <c r="AD9" i="2" s="1"/>
  <c r="H19" i="9"/>
  <c r="G10" i="2"/>
  <c r="G9" i="11"/>
  <c r="P19" i="9"/>
  <c r="O9" i="1"/>
  <c r="M9" i="1"/>
  <c r="AR19" i="9"/>
  <c r="AA10" i="2"/>
  <c r="Z10" i="2" s="1"/>
  <c r="Y20" i="9"/>
  <c r="P11" i="2"/>
  <c r="AD20" i="9"/>
  <c r="AE20" i="9"/>
  <c r="AF20" i="9"/>
  <c r="N8" i="13"/>
  <c r="Y10" i="12"/>
  <c r="Q10" i="11"/>
  <c r="AT20" i="9"/>
  <c r="W21" i="9"/>
  <c r="U21" i="9"/>
  <c r="V21" i="9"/>
  <c r="O12" i="2"/>
  <c r="V11" i="1"/>
  <c r="M9" i="13"/>
  <c r="X11" i="12"/>
  <c r="P11" i="11"/>
  <c r="AN21" i="9"/>
  <c r="AZ21" i="9"/>
  <c r="D10" i="13"/>
  <c r="B12" i="11"/>
  <c r="B13" i="2"/>
  <c r="B22" i="9" s="1"/>
  <c r="D12" i="11"/>
  <c r="J22" i="9"/>
  <c r="Q22" i="9"/>
  <c r="L13" i="2"/>
  <c r="K13" i="2" s="1"/>
  <c r="F10" i="13"/>
  <c r="G12" i="12"/>
  <c r="F12" i="11"/>
  <c r="AX22" i="9"/>
  <c r="AE13" i="2"/>
  <c r="AD13" i="2" s="1"/>
  <c r="H23" i="9"/>
  <c r="G14" i="2"/>
  <c r="F14" i="2" s="1"/>
  <c r="G13" i="11"/>
  <c r="P23" i="9"/>
  <c r="O13" i="1"/>
  <c r="M13" i="1"/>
  <c r="AR23" i="9"/>
  <c r="AA14" i="2"/>
  <c r="Z14" i="2" s="1"/>
  <c r="Y24" i="9"/>
  <c r="P15" i="2"/>
  <c r="AD24" i="9"/>
  <c r="AE24" i="9"/>
  <c r="AF24" i="9"/>
  <c r="AF14" i="1"/>
  <c r="AT24" i="9"/>
  <c r="W25" i="9"/>
  <c r="U25" i="9"/>
  <c r="V25" i="9"/>
  <c r="O16" i="2"/>
  <c r="V15" i="1"/>
  <c r="AE15" i="1"/>
  <c r="AN25" i="9"/>
  <c r="AZ25" i="9"/>
  <c r="D14" i="13"/>
  <c r="B16" i="11"/>
  <c r="B17" i="2"/>
  <c r="B26" i="9" s="1"/>
  <c r="D16" i="11"/>
  <c r="J26" i="9"/>
  <c r="Q26" i="9"/>
  <c r="L17" i="2"/>
  <c r="K17" i="2" s="1"/>
  <c r="F14" i="13"/>
  <c r="G16" i="12"/>
  <c r="F16" i="11"/>
  <c r="AN16" i="1"/>
  <c r="AX26" i="9"/>
  <c r="AE17" i="2"/>
  <c r="AD17" i="2" s="1"/>
  <c r="H27" i="9"/>
  <c r="G18" i="2"/>
  <c r="F18" i="2" s="1"/>
  <c r="G17" i="11"/>
  <c r="P27" i="9"/>
  <c r="O17" i="1"/>
  <c r="M17" i="1"/>
  <c r="AR27" i="9"/>
  <c r="AA18" i="2"/>
  <c r="Z18" i="2" s="1"/>
  <c r="Y28" i="9"/>
  <c r="P19" i="2"/>
  <c r="AD28" i="9"/>
  <c r="AE28" i="9"/>
  <c r="AF28" i="9"/>
  <c r="AF18" i="1"/>
  <c r="AT28" i="9"/>
  <c r="W29" i="9"/>
  <c r="U29" i="9"/>
  <c r="V29" i="9"/>
  <c r="O20" i="2"/>
  <c r="V19" i="1"/>
  <c r="AE19" i="1"/>
  <c r="AN29" i="9"/>
  <c r="AZ29" i="9"/>
  <c r="D18" i="13"/>
  <c r="B20" i="11"/>
  <c r="B21" i="2"/>
  <c r="B30" i="9" s="1"/>
  <c r="D20" i="11"/>
  <c r="J30" i="9"/>
  <c r="Q30" i="9"/>
  <c r="L21" i="2"/>
  <c r="K21" i="2" s="1"/>
  <c r="F18" i="13"/>
  <c r="G20" i="12"/>
  <c r="F20" i="11"/>
  <c r="AL30" i="9"/>
  <c r="AN20" i="1"/>
  <c r="AE21" i="2"/>
  <c r="AD21" i="2" s="1"/>
  <c r="H31" i="9"/>
  <c r="G22" i="2"/>
  <c r="F22" i="2" s="1"/>
  <c r="G21" i="11"/>
  <c r="P31" i="9"/>
  <c r="O21" i="1"/>
  <c r="M21" i="1"/>
  <c r="AR31" i="9"/>
  <c r="AA22" i="2"/>
  <c r="Z22" i="2" s="1"/>
  <c r="Y32" i="9"/>
  <c r="P23" i="2"/>
  <c r="AD32" i="9"/>
  <c r="AE32" i="9"/>
  <c r="AF32" i="9"/>
  <c r="AF22" i="1"/>
  <c r="AT32" i="9"/>
  <c r="AY22" i="1"/>
  <c r="W33" i="9"/>
  <c r="U33" i="9"/>
  <c r="V33" i="9"/>
  <c r="O24" i="2"/>
  <c r="V23" i="1"/>
  <c r="AE23" i="1"/>
  <c r="AN33" i="9"/>
  <c r="AZ33" i="9"/>
  <c r="D22" i="13"/>
  <c r="B24" i="11"/>
  <c r="B25" i="2"/>
  <c r="B34" i="9" s="1"/>
  <c r="D24" i="11"/>
  <c r="J34" i="9"/>
  <c r="Q34" i="9"/>
  <c r="L25" i="2"/>
  <c r="K25" i="2" s="1"/>
  <c r="F22" i="13"/>
  <c r="G24" i="12"/>
  <c r="F24" i="11"/>
  <c r="AN24" i="1"/>
  <c r="H35" i="9"/>
  <c r="G26" i="2"/>
  <c r="F26" i="2" s="1"/>
  <c r="G25" i="11"/>
  <c r="P35" i="9"/>
  <c r="O25" i="1"/>
  <c r="M25" i="1"/>
  <c r="AR35" i="9"/>
  <c r="AA26" i="2"/>
  <c r="Z26" i="2" s="1"/>
  <c r="Y36" i="9"/>
  <c r="P27" i="2"/>
  <c r="AD36" i="9"/>
  <c r="AE36" i="9"/>
  <c r="AF36" i="9"/>
  <c r="AF26" i="1"/>
  <c r="AT36" i="9"/>
  <c r="AY26" i="1"/>
  <c r="W37" i="9"/>
  <c r="U37" i="9"/>
  <c r="V37" i="9"/>
  <c r="O28" i="2"/>
  <c r="V27" i="1"/>
  <c r="AE27" i="1"/>
  <c r="AN37" i="9"/>
  <c r="AZ37" i="9"/>
  <c r="D26" i="13"/>
  <c r="B28" i="11"/>
  <c r="B29" i="2"/>
  <c r="B38" i="9" s="1"/>
  <c r="D28" i="11"/>
  <c r="J38" i="9"/>
  <c r="Q38" i="9"/>
  <c r="L29" i="2"/>
  <c r="K29" i="2" s="1"/>
  <c r="F26" i="13"/>
  <c r="G28" i="12"/>
  <c r="F28" i="11"/>
  <c r="AL38" i="9"/>
  <c r="W29" i="2"/>
  <c r="V29" i="2" s="1"/>
  <c r="H39" i="9"/>
  <c r="G30" i="2"/>
  <c r="F30" i="2" s="1"/>
  <c r="G29" i="11"/>
  <c r="P39" i="9"/>
  <c r="O29" i="1"/>
  <c r="M29" i="1"/>
  <c r="AR39" i="9"/>
  <c r="AA30" i="2"/>
  <c r="Z30" i="2" s="1"/>
  <c r="Y40" i="9"/>
  <c r="P31" i="2"/>
  <c r="AD40" i="9"/>
  <c r="AE40" i="9"/>
  <c r="AF40" i="9"/>
  <c r="AF30" i="1"/>
  <c r="AT40" i="9"/>
  <c r="W41" i="9"/>
  <c r="U41" i="9"/>
  <c r="V41" i="9"/>
  <c r="O32" i="2"/>
  <c r="V31" i="1"/>
  <c r="AE31" i="1"/>
  <c r="AN41" i="9"/>
  <c r="AZ41" i="9"/>
  <c r="D30" i="13"/>
  <c r="B32" i="11"/>
  <c r="B33" i="2"/>
  <c r="B42" i="9" s="1"/>
  <c r="D32" i="11"/>
  <c r="J42" i="9"/>
  <c r="Q42" i="9"/>
  <c r="L33" i="2"/>
  <c r="K33" i="2" s="1"/>
  <c r="F30" i="13"/>
  <c r="G32" i="12"/>
  <c r="F32" i="11"/>
  <c r="AL42" i="9"/>
  <c r="W33" i="2"/>
  <c r="V33" i="2" s="1"/>
  <c r="AN32" i="1"/>
  <c r="AX42" i="9"/>
  <c r="AE33" i="2"/>
  <c r="AD33" i="2" s="1"/>
  <c r="H43" i="9"/>
  <c r="G34" i="2"/>
  <c r="F34" i="2" s="1"/>
  <c r="G33" i="11"/>
  <c r="P43" i="9"/>
  <c r="O33" i="1"/>
  <c r="M33" i="1"/>
  <c r="AR43" i="9"/>
  <c r="AA34" i="2"/>
  <c r="Z34" i="2" s="1"/>
  <c r="Y44" i="9"/>
  <c r="P35" i="2"/>
  <c r="AD44" i="9"/>
  <c r="AE44" i="9"/>
  <c r="AF44" i="9"/>
  <c r="AF34" i="1"/>
  <c r="AT44" i="9"/>
  <c r="W45" i="9"/>
  <c r="U45" i="9"/>
  <c r="V45" i="9"/>
  <c r="O36" i="2"/>
  <c r="V35" i="1"/>
  <c r="AE35" i="1"/>
  <c r="AN45" i="9"/>
  <c r="AZ45" i="9"/>
  <c r="D34" i="13"/>
  <c r="B36" i="11"/>
  <c r="B37" i="2"/>
  <c r="B46" i="9" s="1"/>
  <c r="D36" i="11"/>
  <c r="J46" i="9"/>
  <c r="H37" i="2"/>
  <c r="Q46" i="9"/>
  <c r="L37" i="2"/>
  <c r="K37" i="2" s="1"/>
  <c r="F34" i="13"/>
  <c r="G36" i="12"/>
  <c r="F36" i="11"/>
  <c r="H47" i="9"/>
  <c r="G38" i="2"/>
  <c r="F38" i="2" s="1"/>
  <c r="G37" i="11"/>
  <c r="P47" i="9"/>
  <c r="O37" i="1"/>
  <c r="M37" i="1"/>
  <c r="AR47" i="9"/>
  <c r="AA38" i="2"/>
  <c r="Z38" i="2" s="1"/>
  <c r="Y48" i="9"/>
  <c r="P39" i="2"/>
  <c r="AD48" i="9"/>
  <c r="AE48" i="9"/>
  <c r="AF48" i="9"/>
  <c r="AF38" i="1"/>
  <c r="AT48" i="9"/>
  <c r="W49" i="9"/>
  <c r="U49" i="9"/>
  <c r="V49" i="9"/>
  <c r="O40" i="2"/>
  <c r="V39" i="1"/>
  <c r="AE39" i="1"/>
  <c r="AN49" i="9"/>
  <c r="AZ49" i="9"/>
  <c r="D38" i="13"/>
  <c r="B40" i="11"/>
  <c r="B41" i="2"/>
  <c r="B50" i="9" s="1"/>
  <c r="D40" i="11"/>
  <c r="J50" i="9"/>
  <c r="Q50" i="9"/>
  <c r="L41" i="2"/>
  <c r="K41" i="2" s="1"/>
  <c r="F38" i="13"/>
  <c r="G40" i="12"/>
  <c r="F40" i="11"/>
  <c r="H51" i="9"/>
  <c r="G42" i="2"/>
  <c r="F42" i="2" s="1"/>
  <c r="G41" i="11"/>
  <c r="P51" i="9"/>
  <c r="O41" i="1"/>
  <c r="M41" i="1"/>
  <c r="AR51" i="9"/>
  <c r="AA42" i="2"/>
  <c r="Z42" i="2" s="1"/>
  <c r="Y52" i="9"/>
  <c r="P43" i="2"/>
  <c r="AD52" i="9"/>
  <c r="AE52" i="9"/>
  <c r="AF52" i="9"/>
  <c r="AF42" i="1"/>
  <c r="AT52" i="9"/>
  <c r="W53" i="9"/>
  <c r="U53" i="9"/>
  <c r="V53" i="9"/>
  <c r="O44" i="2"/>
  <c r="V43" i="1"/>
  <c r="AE43" i="1"/>
  <c r="AN53" i="9"/>
  <c r="AZ53" i="9"/>
  <c r="D42" i="13"/>
  <c r="B44" i="11"/>
  <c r="B45" i="2"/>
  <c r="B54" i="9" s="1"/>
  <c r="D44" i="11"/>
  <c r="J54" i="9"/>
  <c r="Q54" i="9"/>
  <c r="L45" i="2"/>
  <c r="K45" i="2" s="1"/>
  <c r="F42" i="13"/>
  <c r="G44" i="12"/>
  <c r="F44" i="11"/>
  <c r="H55" i="9"/>
  <c r="G46" i="2"/>
  <c r="F46" i="2" s="1"/>
  <c r="G45" i="11"/>
  <c r="P55" i="9"/>
  <c r="O45" i="1"/>
  <c r="M45" i="1"/>
  <c r="AR55" i="9"/>
  <c r="AA46" i="2"/>
  <c r="Y56" i="9"/>
  <c r="P47" i="2"/>
  <c r="AD56" i="9"/>
  <c r="AE56" i="9"/>
  <c r="AF56" i="9"/>
  <c r="AF46" i="1"/>
  <c r="AT56" i="9"/>
  <c r="W57" i="9"/>
  <c r="U57" i="9"/>
  <c r="V57" i="9"/>
  <c r="O48" i="2"/>
  <c r="V47" i="1"/>
  <c r="AE47" i="1"/>
  <c r="AN57" i="9"/>
  <c r="AZ57" i="9"/>
  <c r="D46" i="13"/>
  <c r="B48" i="11"/>
  <c r="B49" i="2"/>
  <c r="B58" i="9" s="1"/>
  <c r="D48" i="11"/>
  <c r="J58" i="9"/>
  <c r="Q58" i="9"/>
  <c r="L49" i="2"/>
  <c r="K49" i="2" s="1"/>
  <c r="F46" i="13"/>
  <c r="G48" i="12"/>
  <c r="F48" i="11"/>
  <c r="AL58" i="9"/>
  <c r="W49" i="2"/>
  <c r="V49" i="2" s="1"/>
  <c r="AN48" i="1"/>
  <c r="H59" i="9"/>
  <c r="G50" i="2"/>
  <c r="F50" i="2" s="1"/>
  <c r="G49" i="11"/>
  <c r="P59" i="9"/>
  <c r="O49" i="1"/>
  <c r="M49" i="1"/>
  <c r="AR59" i="9"/>
  <c r="AA50" i="2"/>
  <c r="Z50" i="2" s="1"/>
  <c r="Y60" i="9"/>
  <c r="P51" i="2"/>
  <c r="AD60" i="9"/>
  <c r="AE60" i="9"/>
  <c r="AF60" i="9"/>
  <c r="AF50" i="1"/>
  <c r="AT60" i="9"/>
  <c r="W61" i="9"/>
  <c r="U61" i="9"/>
  <c r="V61" i="9"/>
  <c r="O52" i="2"/>
  <c r="V51" i="1"/>
  <c r="AE51" i="1"/>
  <c r="AN61" i="9"/>
  <c r="AZ61" i="9"/>
  <c r="D50" i="13"/>
  <c r="B52" i="11"/>
  <c r="B53" i="2"/>
  <c r="B62" i="9" s="1"/>
  <c r="D52" i="11"/>
  <c r="J62" i="9"/>
  <c r="Q62" i="9"/>
  <c r="L53" i="2"/>
  <c r="K53" i="2" s="1"/>
  <c r="F50" i="13"/>
  <c r="G52" i="12"/>
  <c r="F52" i="11"/>
  <c r="S7" i="2"/>
  <c r="L10" i="2"/>
  <c r="K10" i="2" s="1"/>
  <c r="G11" i="2"/>
  <c r="F11" i="2" s="1"/>
  <c r="W11" i="2"/>
  <c r="V11" i="2" s="1"/>
  <c r="B12" i="2"/>
  <c r="B21" i="9" s="1"/>
  <c r="P14" i="2"/>
  <c r="AA15" i="2"/>
  <c r="Z15" i="2" s="1"/>
  <c r="T18" i="2"/>
  <c r="O19" i="2"/>
  <c r="S23" i="2"/>
  <c r="L26" i="2"/>
  <c r="K26" i="2" s="1"/>
  <c r="G27" i="2"/>
  <c r="F27" i="2" s="1"/>
  <c r="B28" i="2"/>
  <c r="B37" i="9" s="1"/>
  <c r="P30" i="2"/>
  <c r="AA31" i="2"/>
  <c r="Z31" i="2" s="1"/>
  <c r="T34" i="2"/>
  <c r="O35" i="2"/>
  <c r="AE35" i="2"/>
  <c r="AD35" i="2" s="1"/>
  <c r="S39" i="2"/>
  <c r="L42" i="2"/>
  <c r="K42" i="2" s="1"/>
  <c r="G43" i="2"/>
  <c r="F43" i="2" s="1"/>
  <c r="B44" i="2"/>
  <c r="B53" i="9" s="1"/>
  <c r="P46" i="2"/>
  <c r="AA47" i="2"/>
  <c r="Z47" i="2" s="1"/>
  <c r="T50" i="2"/>
  <c r="O51" i="2"/>
  <c r="AH5" i="14"/>
  <c r="AH7" i="14"/>
  <c r="C2" i="14"/>
  <c r="C3" i="14"/>
  <c r="C4" i="14"/>
  <c r="C5" i="14"/>
  <c r="C6" i="14"/>
  <c r="C7" i="14"/>
  <c r="C4" i="11"/>
  <c r="G14" i="9"/>
  <c r="M14" i="9"/>
  <c r="L14" i="9"/>
  <c r="N14" i="9"/>
  <c r="AB14" i="9"/>
  <c r="AA14" i="9"/>
  <c r="AC14" i="9"/>
  <c r="AD4" i="1"/>
  <c r="AP4" i="1"/>
  <c r="C5" i="11"/>
  <c r="G15" i="9"/>
  <c r="L15" i="9"/>
  <c r="M15" i="9"/>
  <c r="N15" i="9"/>
  <c r="AA15" i="9"/>
  <c r="AB15" i="9"/>
  <c r="AC15" i="9"/>
  <c r="AD5" i="1"/>
  <c r="AP5" i="1"/>
  <c r="C6" i="11"/>
  <c r="G16" i="9"/>
  <c r="N16" i="9"/>
  <c r="L16" i="9"/>
  <c r="M16" i="9"/>
  <c r="AC16" i="9"/>
  <c r="AA16" i="9"/>
  <c r="AB16" i="9"/>
  <c r="AD6" i="1"/>
  <c r="AP6" i="1"/>
  <c r="C7" i="11"/>
  <c r="N17" i="9"/>
  <c r="M17" i="9"/>
  <c r="L17" i="9"/>
  <c r="AC17" i="9"/>
  <c r="AB17" i="9"/>
  <c r="AD7" i="1"/>
  <c r="AP7" i="1"/>
  <c r="C8" i="11"/>
  <c r="G18" i="9"/>
  <c r="M18" i="9"/>
  <c r="L18" i="9"/>
  <c r="N18" i="9"/>
  <c r="AB18" i="9"/>
  <c r="AA18" i="9"/>
  <c r="AC18" i="9"/>
  <c r="AD8" i="1"/>
  <c r="AP8" i="1"/>
  <c r="C9" i="11"/>
  <c r="G19" i="9"/>
  <c r="L19" i="9"/>
  <c r="M19" i="9"/>
  <c r="N19" i="9"/>
  <c r="AA19" i="9"/>
  <c r="AB19" i="9"/>
  <c r="AC19" i="9"/>
  <c r="AD9" i="1"/>
  <c r="AP9" i="1"/>
  <c r="C10" i="11"/>
  <c r="G20" i="9"/>
  <c r="N20" i="9"/>
  <c r="L20" i="9"/>
  <c r="M20" i="9"/>
  <c r="AC20" i="9"/>
  <c r="AA20" i="9"/>
  <c r="AB20" i="9"/>
  <c r="AD10" i="1"/>
  <c r="AP10" i="1"/>
  <c r="C11" i="11"/>
  <c r="N21" i="9"/>
  <c r="M21" i="9"/>
  <c r="L21" i="9"/>
  <c r="AC21" i="9"/>
  <c r="AB21" i="9"/>
  <c r="AD11" i="1"/>
  <c r="AP11" i="1"/>
  <c r="C12" i="11"/>
  <c r="G22" i="9"/>
  <c r="M22" i="9"/>
  <c r="L22" i="9"/>
  <c r="N22" i="9"/>
  <c r="AB22" i="9"/>
  <c r="AA22" i="9"/>
  <c r="AC22" i="9"/>
  <c r="AD12" i="1"/>
  <c r="AP12" i="1"/>
  <c r="G23" i="9"/>
  <c r="C13" i="11"/>
  <c r="L23" i="9"/>
  <c r="M23" i="9"/>
  <c r="N23" i="9"/>
  <c r="AA23" i="9"/>
  <c r="AB23" i="9"/>
  <c r="AC23" i="9"/>
  <c r="AD13" i="1"/>
  <c r="AP13" i="1"/>
  <c r="C14" i="11"/>
  <c r="G24" i="9"/>
  <c r="N24" i="9"/>
  <c r="L24" i="9"/>
  <c r="M24" i="9"/>
  <c r="AC24" i="9"/>
  <c r="AA24" i="9"/>
  <c r="AB24" i="9"/>
  <c r="AD14" i="1"/>
  <c r="AP14" i="1"/>
  <c r="C15" i="11"/>
  <c r="N25" i="9"/>
  <c r="M25" i="9"/>
  <c r="L25" i="9"/>
  <c r="AC25" i="9"/>
  <c r="AB25" i="9"/>
  <c r="AD15" i="1"/>
  <c r="AP15" i="1"/>
  <c r="C16" i="11"/>
  <c r="G26" i="9"/>
  <c r="M26" i="9"/>
  <c r="L26" i="9"/>
  <c r="N26" i="9"/>
  <c r="AB26" i="9"/>
  <c r="AA26" i="9"/>
  <c r="AC26" i="9"/>
  <c r="AD16" i="1"/>
  <c r="AP16" i="1"/>
  <c r="C17" i="11"/>
  <c r="G27" i="9"/>
  <c r="L27" i="9"/>
  <c r="M27" i="9"/>
  <c r="N27" i="9"/>
  <c r="AA27" i="9"/>
  <c r="AB27" i="9"/>
  <c r="AC27" i="9"/>
  <c r="AD17" i="1"/>
  <c r="AP17" i="1"/>
  <c r="C18" i="11"/>
  <c r="G28" i="9"/>
  <c r="N28" i="9"/>
  <c r="L28" i="9"/>
  <c r="M28" i="9"/>
  <c r="AC28" i="9"/>
  <c r="AA28" i="9"/>
  <c r="AB28" i="9"/>
  <c r="AD18" i="1"/>
  <c r="AP18" i="1"/>
  <c r="C19" i="11"/>
  <c r="N29" i="9"/>
  <c r="M29" i="9"/>
  <c r="L29" i="9"/>
  <c r="AC29" i="9"/>
  <c r="AB29" i="9"/>
  <c r="AD19" i="1"/>
  <c r="AP19" i="1"/>
  <c r="C20" i="11"/>
  <c r="G30" i="9"/>
  <c r="M30" i="9"/>
  <c r="L30" i="9"/>
  <c r="N30" i="9"/>
  <c r="AB30" i="9"/>
  <c r="AA30" i="9"/>
  <c r="AC30" i="9"/>
  <c r="AD20" i="1"/>
  <c r="AP20" i="1"/>
  <c r="G31" i="9"/>
  <c r="C21" i="11"/>
  <c r="L31" i="9"/>
  <c r="M31" i="9"/>
  <c r="N31" i="9"/>
  <c r="AA31" i="9"/>
  <c r="AB31" i="9"/>
  <c r="AC31" i="9"/>
  <c r="AD21" i="1"/>
  <c r="AP21" i="1"/>
  <c r="C22" i="11"/>
  <c r="G32" i="9"/>
  <c r="N32" i="9"/>
  <c r="L32" i="9"/>
  <c r="M32" i="9"/>
  <c r="AC32" i="9"/>
  <c r="AA32" i="9"/>
  <c r="AB32" i="9"/>
  <c r="AD22" i="1"/>
  <c r="AP22" i="1"/>
  <c r="C23" i="11"/>
  <c r="N33" i="9"/>
  <c r="M33" i="9"/>
  <c r="L33" i="9"/>
  <c r="AC33" i="9"/>
  <c r="AB33" i="9"/>
  <c r="AD23" i="1"/>
  <c r="AP23" i="1"/>
  <c r="C24" i="11"/>
  <c r="G34" i="9"/>
  <c r="M34" i="9"/>
  <c r="L34" i="9"/>
  <c r="N34" i="9"/>
  <c r="AB34" i="9"/>
  <c r="AA34" i="9"/>
  <c r="AC34" i="9"/>
  <c r="AD24" i="1"/>
  <c r="AP24" i="1"/>
  <c r="C25" i="11"/>
  <c r="G35" i="9"/>
  <c r="L35" i="9"/>
  <c r="M35" i="9"/>
  <c r="N35" i="9"/>
  <c r="AA35" i="9"/>
  <c r="AB35" i="9"/>
  <c r="AC35" i="9"/>
  <c r="AD25" i="1"/>
  <c r="AP25" i="1"/>
  <c r="C26" i="11"/>
  <c r="G36" i="9"/>
  <c r="N36" i="9"/>
  <c r="L36" i="9"/>
  <c r="M36" i="9"/>
  <c r="AC36" i="9"/>
  <c r="AA36" i="9"/>
  <c r="AB36" i="9"/>
  <c r="AD26" i="1"/>
  <c r="AP26" i="1"/>
  <c r="C27" i="11"/>
  <c r="N37" i="9"/>
  <c r="M37" i="9"/>
  <c r="L37" i="9"/>
  <c r="AC37" i="9"/>
  <c r="AB37" i="9"/>
  <c r="AD27" i="1"/>
  <c r="AP27" i="1"/>
  <c r="C28" i="11"/>
  <c r="G38" i="9"/>
  <c r="M38" i="9"/>
  <c r="L38" i="9"/>
  <c r="N38" i="9"/>
  <c r="AB38" i="9"/>
  <c r="AA38" i="9"/>
  <c r="AC38" i="9"/>
  <c r="AD28" i="1"/>
  <c r="AP28" i="1"/>
  <c r="G39" i="9"/>
  <c r="C29" i="11"/>
  <c r="L39" i="9"/>
  <c r="M39" i="9"/>
  <c r="N39" i="9"/>
  <c r="AA39" i="9"/>
  <c r="AB39" i="9"/>
  <c r="AC39" i="9"/>
  <c r="AD29" i="1"/>
  <c r="AP29" i="1"/>
  <c r="C30" i="11"/>
  <c r="G40" i="9"/>
  <c r="N40" i="9"/>
  <c r="L40" i="9"/>
  <c r="M40" i="9"/>
  <c r="AC40" i="9"/>
  <c r="AA40" i="9"/>
  <c r="AB40" i="9"/>
  <c r="AD30" i="1"/>
  <c r="AP30" i="1"/>
  <c r="C31" i="11"/>
  <c r="N41" i="9"/>
  <c r="M41" i="9"/>
  <c r="L41" i="9"/>
  <c r="AC41" i="9"/>
  <c r="AB41" i="9"/>
  <c r="AD31" i="1"/>
  <c r="AP31" i="1"/>
  <c r="C32" i="11"/>
  <c r="G42" i="9"/>
  <c r="M42" i="9"/>
  <c r="L42" i="9"/>
  <c r="N42" i="9"/>
  <c r="AB42" i="9"/>
  <c r="AA42" i="9"/>
  <c r="AC42" i="9"/>
  <c r="AD32" i="1"/>
  <c r="AP32" i="1"/>
  <c r="C33" i="11"/>
  <c r="G43" i="9"/>
  <c r="L43" i="9"/>
  <c r="M43" i="9"/>
  <c r="N43" i="9"/>
  <c r="AA43" i="9"/>
  <c r="AB43" i="9"/>
  <c r="AC43" i="9"/>
  <c r="AD33" i="1"/>
  <c r="AP33" i="1"/>
  <c r="C34" i="11"/>
  <c r="G44" i="9"/>
  <c r="N44" i="9"/>
  <c r="L44" i="9"/>
  <c r="M44" i="9"/>
  <c r="AC44" i="9"/>
  <c r="AA44" i="9"/>
  <c r="AB44" i="9"/>
  <c r="AD34" i="1"/>
  <c r="AP34" i="1"/>
  <c r="C35" i="11"/>
  <c r="N45" i="9"/>
  <c r="M45" i="9"/>
  <c r="L45" i="9"/>
  <c r="AC45" i="9"/>
  <c r="AB45" i="9"/>
  <c r="AD35" i="1"/>
  <c r="AP35" i="1"/>
  <c r="C36" i="11"/>
  <c r="G46" i="9"/>
  <c r="M46" i="9"/>
  <c r="L46" i="9"/>
  <c r="N46" i="9"/>
  <c r="AB46" i="9"/>
  <c r="AA46" i="9"/>
  <c r="AC46" i="9"/>
  <c r="AD36" i="1"/>
  <c r="AP36" i="1"/>
  <c r="C37" i="11"/>
  <c r="G47" i="9"/>
  <c r="L47" i="9"/>
  <c r="M47" i="9"/>
  <c r="N47" i="9"/>
  <c r="AA47" i="9"/>
  <c r="AB47" i="9"/>
  <c r="AC47" i="9"/>
  <c r="AD37" i="1"/>
  <c r="AP37" i="1"/>
  <c r="C38" i="11"/>
  <c r="G48" i="9"/>
  <c r="N48" i="9"/>
  <c r="L48" i="9"/>
  <c r="M48" i="9"/>
  <c r="AC48" i="9"/>
  <c r="AA48" i="9"/>
  <c r="AB48" i="9"/>
  <c r="AD38" i="1"/>
  <c r="AP38" i="1"/>
  <c r="C39" i="11"/>
  <c r="N49" i="9"/>
  <c r="M49" i="9"/>
  <c r="L49" i="9"/>
  <c r="AC49" i="9"/>
  <c r="AB49" i="9"/>
  <c r="AD39" i="1"/>
  <c r="AP39" i="1"/>
  <c r="C40" i="11"/>
  <c r="G50" i="9"/>
  <c r="M50" i="9"/>
  <c r="L50" i="9"/>
  <c r="N50" i="9"/>
  <c r="AB50" i="9"/>
  <c r="AA50" i="9"/>
  <c r="AC50" i="9"/>
  <c r="AD40" i="1"/>
  <c r="AP40" i="1"/>
  <c r="C41" i="11"/>
  <c r="G51" i="9"/>
  <c r="L51" i="9"/>
  <c r="M51" i="9"/>
  <c r="N51" i="9"/>
  <c r="AA51" i="9"/>
  <c r="AB51" i="9"/>
  <c r="AC51" i="9"/>
  <c r="AD41" i="1"/>
  <c r="AP41" i="1"/>
  <c r="C42" i="11"/>
  <c r="G52" i="9"/>
  <c r="N52" i="9"/>
  <c r="L52" i="9"/>
  <c r="M52" i="9"/>
  <c r="AC52" i="9"/>
  <c r="AA52" i="9"/>
  <c r="AB52" i="9"/>
  <c r="AD42" i="1"/>
  <c r="AP42" i="1"/>
  <c r="C43" i="11"/>
  <c r="N53" i="9"/>
  <c r="M53" i="9"/>
  <c r="L53" i="9"/>
  <c r="AC53" i="9"/>
  <c r="AB53" i="9"/>
  <c r="AD43" i="1"/>
  <c r="AP43" i="1"/>
  <c r="C44" i="11"/>
  <c r="G54" i="9"/>
  <c r="M54" i="9"/>
  <c r="L54" i="9"/>
  <c r="N54" i="9"/>
  <c r="AB54" i="9"/>
  <c r="AA54" i="9"/>
  <c r="AC54" i="9"/>
  <c r="AD44" i="1"/>
  <c r="AP44" i="1"/>
  <c r="C45" i="11"/>
  <c r="G55" i="9"/>
  <c r="L55" i="9"/>
  <c r="M55" i="9"/>
  <c r="N55" i="9"/>
  <c r="AA55" i="9"/>
  <c r="AB55" i="9"/>
  <c r="AC55" i="9"/>
  <c r="AD45" i="1"/>
  <c r="AP45" i="1"/>
  <c r="C46" i="11"/>
  <c r="G56" i="9"/>
  <c r="N56" i="9"/>
  <c r="L56" i="9"/>
  <c r="M56" i="9"/>
  <c r="AC56" i="9"/>
  <c r="AA56" i="9"/>
  <c r="AB56" i="9"/>
  <c r="AD46" i="1"/>
  <c r="AP46" i="1"/>
  <c r="C47" i="11"/>
  <c r="N57" i="9"/>
  <c r="M57" i="9"/>
  <c r="L57" i="9"/>
  <c r="AC57" i="9"/>
  <c r="AB57" i="9"/>
  <c r="AD47" i="1"/>
  <c r="AP47" i="1"/>
  <c r="C48" i="11"/>
  <c r="G58" i="9"/>
  <c r="M58" i="9"/>
  <c r="L58" i="9"/>
  <c r="N58" i="9"/>
  <c r="AB58" i="9"/>
  <c r="AA58" i="9"/>
  <c r="AC58" i="9"/>
  <c r="AD48" i="1"/>
  <c r="AP48" i="1"/>
  <c r="C49" i="11"/>
  <c r="G59" i="9"/>
  <c r="L59" i="9"/>
  <c r="M59" i="9"/>
  <c r="N59" i="9"/>
  <c r="AA59" i="9"/>
  <c r="AB59" i="9"/>
  <c r="AC59" i="9"/>
  <c r="AD49" i="1"/>
  <c r="AP49" i="1"/>
  <c r="C50" i="11"/>
  <c r="G60" i="9"/>
  <c r="N60" i="9"/>
  <c r="L60" i="9"/>
  <c r="M60" i="9"/>
  <c r="AC60" i="9"/>
  <c r="AA60" i="9"/>
  <c r="AB60" i="9"/>
  <c r="AD50" i="1"/>
  <c r="AP50" i="1"/>
  <c r="C51" i="11"/>
  <c r="N61" i="9"/>
  <c r="M61" i="9"/>
  <c r="L61" i="9"/>
  <c r="AC61" i="9"/>
  <c r="AB61" i="9"/>
  <c r="AD51" i="1"/>
  <c r="AP51" i="1"/>
  <c r="C52" i="11"/>
  <c r="G62" i="9"/>
  <c r="M62" i="9"/>
  <c r="L62" i="9"/>
  <c r="N62" i="9"/>
  <c r="AB62" i="9"/>
  <c r="AA62" i="9"/>
  <c r="AC62" i="9"/>
  <c r="AD52" i="1"/>
  <c r="AP52" i="1"/>
  <c r="D5" i="2"/>
  <c r="J7" i="2"/>
  <c r="N7" i="2"/>
  <c r="M7" i="2" s="1"/>
  <c r="R7" i="2"/>
  <c r="I8" i="2"/>
  <c r="H8" i="2" s="1"/>
  <c r="U8" i="2"/>
  <c r="D9" i="2"/>
  <c r="J11" i="2"/>
  <c r="N11" i="2"/>
  <c r="M11" i="2" s="1"/>
  <c r="R11" i="2"/>
  <c r="I12" i="2"/>
  <c r="H12" i="2" s="1"/>
  <c r="U12" i="2"/>
  <c r="D13" i="2"/>
  <c r="J15" i="2"/>
  <c r="N15" i="2"/>
  <c r="M15" i="2" s="1"/>
  <c r="R15" i="2"/>
  <c r="I16" i="2"/>
  <c r="H16" i="2" s="1"/>
  <c r="U16" i="2"/>
  <c r="D17" i="2"/>
  <c r="J19" i="2"/>
  <c r="N19" i="2"/>
  <c r="M19" i="2" s="1"/>
  <c r="R19" i="2"/>
  <c r="Z19" i="2"/>
  <c r="I20" i="2"/>
  <c r="H20" i="2" s="1"/>
  <c r="U20" i="2"/>
  <c r="D21" i="2"/>
  <c r="J23" i="2"/>
  <c r="N23" i="2"/>
  <c r="M23" i="2" s="1"/>
  <c r="R23" i="2"/>
  <c r="I24" i="2"/>
  <c r="H24" i="2" s="1"/>
  <c r="U24" i="2"/>
  <c r="D25" i="2"/>
  <c r="J27" i="2"/>
  <c r="N27" i="2"/>
  <c r="M27" i="2" s="1"/>
  <c r="R27" i="2"/>
  <c r="I28" i="2"/>
  <c r="H28" i="2" s="1"/>
  <c r="U28" i="2"/>
  <c r="D29" i="2"/>
  <c r="F31" i="2"/>
  <c r="J31" i="2"/>
  <c r="N31" i="2"/>
  <c r="M31" i="2" s="1"/>
  <c r="R31" i="2"/>
  <c r="I32" i="2"/>
  <c r="H32" i="2" s="1"/>
  <c r="U32" i="2"/>
  <c r="D33" i="2"/>
  <c r="J35" i="2"/>
  <c r="N35" i="2"/>
  <c r="M35" i="2" s="1"/>
  <c r="R35" i="2"/>
  <c r="Z35" i="2"/>
  <c r="I36" i="2"/>
  <c r="H36" i="2" s="1"/>
  <c r="U36" i="2"/>
  <c r="D37" i="2"/>
  <c r="J39" i="2"/>
  <c r="N39" i="2"/>
  <c r="M39" i="2" s="1"/>
  <c r="R39" i="2"/>
  <c r="I40" i="2"/>
  <c r="H40" i="2" s="1"/>
  <c r="U40" i="2"/>
  <c r="D41" i="2"/>
  <c r="J43" i="2"/>
  <c r="N43" i="2"/>
  <c r="M43" i="2" s="1"/>
  <c r="R43" i="2"/>
  <c r="I44" i="2"/>
  <c r="H44" i="2" s="1"/>
  <c r="U44" i="2"/>
  <c r="D45" i="2"/>
  <c r="J47" i="2"/>
  <c r="N47" i="2"/>
  <c r="M47" i="2" s="1"/>
  <c r="R47" i="2"/>
  <c r="I48" i="2"/>
  <c r="H48" i="2" s="1"/>
  <c r="U48" i="2"/>
  <c r="D49" i="2"/>
  <c r="F51" i="2"/>
  <c r="J51" i="2"/>
  <c r="N51" i="2"/>
  <c r="M51" i="2" s="1"/>
  <c r="R51" i="2"/>
  <c r="Z51" i="2"/>
  <c r="I52" i="2"/>
  <c r="H52" i="2" s="1"/>
  <c r="U52" i="2"/>
  <c r="D53" i="2"/>
  <c r="T19" i="9"/>
  <c r="AA21" i="9"/>
  <c r="T27" i="9"/>
  <c r="AA29" i="9"/>
  <c r="T35" i="9"/>
  <c r="AA37" i="9"/>
  <c r="T43" i="9"/>
  <c r="AA45" i="9"/>
  <c r="T51" i="9"/>
  <c r="AA53" i="9"/>
  <c r="T59" i="9"/>
  <c r="AA61" i="9"/>
  <c r="J5" i="2"/>
  <c r="N5" i="2"/>
  <c r="M5" i="2" s="1"/>
  <c r="R5" i="2"/>
  <c r="I6" i="2"/>
  <c r="H6" i="2" s="1"/>
  <c r="U6" i="2"/>
  <c r="D7" i="2"/>
  <c r="J9" i="2"/>
  <c r="N9" i="2"/>
  <c r="M9" i="2" s="1"/>
  <c r="R9" i="2"/>
  <c r="I10" i="2"/>
  <c r="H10" i="2" s="1"/>
  <c r="U10" i="2"/>
  <c r="D11" i="2"/>
  <c r="J13" i="2"/>
  <c r="N13" i="2"/>
  <c r="M13" i="2" s="1"/>
  <c r="R13" i="2"/>
  <c r="I14" i="2"/>
  <c r="H14" i="2" s="1"/>
  <c r="U14" i="2"/>
  <c r="D15" i="2"/>
  <c r="J17" i="2"/>
  <c r="N17" i="2"/>
  <c r="M17" i="2" s="1"/>
  <c r="R17" i="2"/>
  <c r="I18" i="2"/>
  <c r="H18" i="2" s="1"/>
  <c r="U18" i="2"/>
  <c r="D19" i="2"/>
  <c r="J21" i="2"/>
  <c r="N21" i="2"/>
  <c r="M21" i="2" s="1"/>
  <c r="R21" i="2"/>
  <c r="I22" i="2"/>
  <c r="H22" i="2" s="1"/>
  <c r="U22" i="2"/>
  <c r="D23" i="2"/>
  <c r="J25" i="2"/>
  <c r="N25" i="2"/>
  <c r="M25" i="2" s="1"/>
  <c r="R25" i="2"/>
  <c r="I26" i="2"/>
  <c r="H26" i="2" s="1"/>
  <c r="U26" i="2"/>
  <c r="D27" i="2"/>
  <c r="J29" i="2"/>
  <c r="N29" i="2"/>
  <c r="M29" i="2" s="1"/>
  <c r="R29" i="2"/>
  <c r="I30" i="2"/>
  <c r="H30" i="2" s="1"/>
  <c r="U30" i="2"/>
  <c r="D31" i="2"/>
  <c r="J33" i="2"/>
  <c r="N33" i="2"/>
  <c r="M33" i="2" s="1"/>
  <c r="R33" i="2"/>
  <c r="I34" i="2"/>
  <c r="H34" i="2" s="1"/>
  <c r="U34" i="2"/>
  <c r="D35" i="2"/>
  <c r="J37" i="2"/>
  <c r="N37" i="2"/>
  <c r="M37" i="2" s="1"/>
  <c r="R37" i="2"/>
  <c r="I38" i="2"/>
  <c r="H38" i="2" s="1"/>
  <c r="U38" i="2"/>
  <c r="D39" i="2"/>
  <c r="J41" i="2"/>
  <c r="N41" i="2"/>
  <c r="M41" i="2" s="1"/>
  <c r="R41" i="2"/>
  <c r="I42" i="2"/>
  <c r="H42" i="2" s="1"/>
  <c r="U42" i="2"/>
  <c r="D43" i="2"/>
  <c r="F45" i="2"/>
  <c r="J45" i="2"/>
  <c r="N45" i="2"/>
  <c r="M45" i="2" s="1"/>
  <c r="R45" i="2"/>
  <c r="Z45" i="2"/>
  <c r="I46" i="2"/>
  <c r="H46" i="2" s="1"/>
  <c r="U46" i="2"/>
  <c r="D47" i="2"/>
  <c r="F49" i="2"/>
  <c r="J49" i="2"/>
  <c r="N49" i="2"/>
  <c r="M49" i="2" s="1"/>
  <c r="R49" i="2"/>
  <c r="Z49" i="2"/>
  <c r="I50" i="2"/>
  <c r="H50" i="2" s="1"/>
  <c r="U50" i="2"/>
  <c r="D51" i="2"/>
  <c r="J53" i="2"/>
  <c r="N53" i="2"/>
  <c r="M53" i="2" s="1"/>
  <c r="R53" i="2"/>
  <c r="T15" i="9"/>
  <c r="AA17" i="9"/>
  <c r="T23" i="9"/>
  <c r="AA25" i="9"/>
  <c r="T31" i="9"/>
  <c r="AA33" i="9"/>
  <c r="T39" i="9"/>
  <c r="AA41" i="9"/>
  <c r="T47" i="9"/>
  <c r="AA49" i="9"/>
  <c r="T55" i="9"/>
  <c r="AA57" i="9"/>
  <c r="AH2" i="14"/>
  <c r="AJ2" i="14" s="1"/>
  <c r="AH3" i="14"/>
  <c r="AH4" i="14"/>
  <c r="AJ4" i="14" s="1"/>
  <c r="AH6" i="14"/>
  <c r="H4" i="11"/>
  <c r="S14" i="9"/>
  <c r="U4" i="1"/>
  <c r="AK4" i="1"/>
  <c r="AS4" i="1"/>
  <c r="AW4" i="1"/>
  <c r="H5" i="11"/>
  <c r="S15" i="9"/>
  <c r="U5" i="1"/>
  <c r="AK5" i="1"/>
  <c r="AS5" i="1"/>
  <c r="AW5" i="1"/>
  <c r="AZ5" i="1" s="1"/>
  <c r="H6" i="11"/>
  <c r="S16" i="9"/>
  <c r="U6" i="1"/>
  <c r="AK6" i="1"/>
  <c r="AS6" i="1"/>
  <c r="AW6" i="1"/>
  <c r="H7" i="11"/>
  <c r="S17" i="9"/>
  <c r="U7" i="1"/>
  <c r="AK7" i="1"/>
  <c r="AS7" i="1"/>
  <c r="AW7" i="1"/>
  <c r="H8" i="11"/>
  <c r="S18" i="9"/>
  <c r="U8" i="1"/>
  <c r="AK8" i="1"/>
  <c r="AS8" i="1"/>
  <c r="AW8" i="1"/>
  <c r="H9" i="11"/>
  <c r="S19" i="9"/>
  <c r="U9" i="1"/>
  <c r="AK9" i="1"/>
  <c r="AS9" i="1"/>
  <c r="AX9" i="1" s="1"/>
  <c r="AW9" i="1"/>
  <c r="H10" i="11"/>
  <c r="S20" i="9"/>
  <c r="U10" i="1"/>
  <c r="AK10" i="1"/>
  <c r="AO10" i="1" s="1"/>
  <c r="AS10" i="1"/>
  <c r="AW10" i="1"/>
  <c r="H11" i="11"/>
  <c r="S21" i="9"/>
  <c r="U11" i="1"/>
  <c r="AK11" i="1"/>
  <c r="AS11" i="1"/>
  <c r="AW11" i="1"/>
  <c r="H12" i="11"/>
  <c r="S22" i="9"/>
  <c r="U12" i="1"/>
  <c r="AK12" i="1"/>
  <c r="AS12" i="1"/>
  <c r="AW12" i="1"/>
  <c r="H13" i="11"/>
  <c r="S23" i="9"/>
  <c r="U13" i="1"/>
  <c r="AK13" i="1"/>
  <c r="AS13" i="1"/>
  <c r="AW13" i="1"/>
  <c r="AZ13" i="1" s="1"/>
  <c r="H14" i="11"/>
  <c r="S24" i="9"/>
  <c r="U14" i="1"/>
  <c r="AK14" i="1"/>
  <c r="AS14" i="1"/>
  <c r="AW14" i="1"/>
  <c r="H15" i="11"/>
  <c r="S25" i="9"/>
  <c r="U15" i="1"/>
  <c r="AK15" i="1"/>
  <c r="AS15" i="1"/>
  <c r="AW15" i="1"/>
  <c r="H16" i="11"/>
  <c r="S26" i="9"/>
  <c r="U16" i="1"/>
  <c r="AK16" i="1"/>
  <c r="AS16" i="1"/>
  <c r="AW16" i="1"/>
  <c r="H17" i="11"/>
  <c r="S27" i="9"/>
  <c r="U17" i="1"/>
  <c r="AK17" i="1"/>
  <c r="AO17" i="1" s="1"/>
  <c r="AS17" i="1"/>
  <c r="AW17" i="1"/>
  <c r="AZ17" i="1" s="1"/>
  <c r="H18" i="11"/>
  <c r="S28" i="9"/>
  <c r="U18" i="1"/>
  <c r="AK18" i="1"/>
  <c r="AS18" i="1"/>
  <c r="AW18" i="1"/>
  <c r="H19" i="11"/>
  <c r="S29" i="9"/>
  <c r="U19" i="1"/>
  <c r="AK19" i="1"/>
  <c r="AS19" i="1"/>
  <c r="AW19" i="1"/>
  <c r="H20" i="11"/>
  <c r="S30" i="9"/>
  <c r="U20" i="1"/>
  <c r="AK20" i="1"/>
  <c r="AS20" i="1"/>
  <c r="AW20" i="1"/>
  <c r="H21" i="11"/>
  <c r="S31" i="9"/>
  <c r="U21" i="1"/>
  <c r="AK21" i="1"/>
  <c r="AO21" i="1" s="1"/>
  <c r="AS21" i="1"/>
  <c r="AW21" i="1"/>
  <c r="H22" i="11"/>
  <c r="S32" i="9"/>
  <c r="U22" i="1"/>
  <c r="AK22" i="1"/>
  <c r="AS22" i="1"/>
  <c r="AW22" i="1"/>
  <c r="H23" i="11"/>
  <c r="S33" i="9"/>
  <c r="U23" i="1"/>
  <c r="AK23" i="1"/>
  <c r="AO23" i="1" s="1"/>
  <c r="AS23" i="1"/>
  <c r="AW23" i="1"/>
  <c r="H24" i="11"/>
  <c r="S34" i="9"/>
  <c r="U24" i="1"/>
  <c r="AK24" i="1"/>
  <c r="AS24" i="1"/>
  <c r="AW24" i="1"/>
  <c r="H25" i="11"/>
  <c r="S35" i="9"/>
  <c r="U25" i="1"/>
  <c r="AK25" i="1"/>
  <c r="AS25" i="1"/>
  <c r="AW25" i="1"/>
  <c r="H26" i="11"/>
  <c r="S36" i="9"/>
  <c r="U26" i="1"/>
  <c r="AK26" i="1"/>
  <c r="AS26" i="1"/>
  <c r="AW26" i="1"/>
  <c r="H27" i="11"/>
  <c r="S37" i="9"/>
  <c r="U27" i="1"/>
  <c r="AK27" i="1"/>
  <c r="AS27" i="1"/>
  <c r="AW27" i="1"/>
  <c r="H28" i="11"/>
  <c r="S38" i="9"/>
  <c r="U28" i="1"/>
  <c r="AK28" i="1"/>
  <c r="AS28" i="1"/>
  <c r="AW28" i="1"/>
  <c r="H29" i="11"/>
  <c r="S39" i="9"/>
  <c r="U29" i="1"/>
  <c r="AK29" i="1"/>
  <c r="AS29" i="1"/>
  <c r="AX29" i="1" s="1"/>
  <c r="AW29" i="1"/>
  <c r="H30" i="11"/>
  <c r="S40" i="9"/>
  <c r="U30" i="1"/>
  <c r="AK30" i="1"/>
  <c r="AO30" i="1" s="1"/>
  <c r="AS30" i="1"/>
  <c r="AW30" i="1"/>
  <c r="H31" i="11"/>
  <c r="S41" i="9"/>
  <c r="U31" i="1"/>
  <c r="AK31" i="1"/>
  <c r="AS31" i="1"/>
  <c r="AW31" i="1"/>
  <c r="H32" i="11"/>
  <c r="S42" i="9"/>
  <c r="U32" i="1"/>
  <c r="AK32" i="1"/>
  <c r="AS32" i="1"/>
  <c r="AW32" i="1"/>
  <c r="H33" i="11"/>
  <c r="S43" i="9"/>
  <c r="U33" i="1"/>
  <c r="AK33" i="1"/>
  <c r="AS33" i="1"/>
  <c r="AW33" i="1"/>
  <c r="H34" i="11"/>
  <c r="S44" i="9"/>
  <c r="U34" i="1"/>
  <c r="AK34" i="1"/>
  <c r="AS34" i="1"/>
  <c r="AW34" i="1"/>
  <c r="H35" i="11"/>
  <c r="S45" i="9"/>
  <c r="U35" i="1"/>
  <c r="AK35" i="1"/>
  <c r="AS35" i="1"/>
  <c r="AW35" i="1"/>
  <c r="H36" i="11"/>
  <c r="S46" i="9"/>
  <c r="U36" i="1"/>
  <c r="AK36" i="1"/>
  <c r="AS36" i="1"/>
  <c r="AW36" i="1"/>
  <c r="H37" i="11"/>
  <c r="S47" i="9"/>
  <c r="U37" i="1"/>
  <c r="AK37" i="1"/>
  <c r="AS37" i="1"/>
  <c r="AW37" i="1"/>
  <c r="H38" i="11"/>
  <c r="S48" i="9"/>
  <c r="U38" i="1"/>
  <c r="AK38" i="1"/>
  <c r="AS38" i="1"/>
  <c r="AW38" i="1"/>
  <c r="H39" i="11"/>
  <c r="S49" i="9"/>
  <c r="U39" i="1"/>
  <c r="AK39" i="1"/>
  <c r="AS39" i="1"/>
  <c r="AW39" i="1"/>
  <c r="H40" i="11"/>
  <c r="S50" i="9"/>
  <c r="U40" i="1"/>
  <c r="AK40" i="1"/>
  <c r="AS40" i="1"/>
  <c r="AW40" i="1"/>
  <c r="H41" i="11"/>
  <c r="S51" i="9"/>
  <c r="U41" i="1"/>
  <c r="AK41" i="1"/>
  <c r="AS41" i="1"/>
  <c r="AX41" i="1" s="1"/>
  <c r="AW41" i="1"/>
  <c r="H42" i="11"/>
  <c r="S52" i="9"/>
  <c r="U42" i="1"/>
  <c r="AK42" i="1"/>
  <c r="AO42" i="1" s="1"/>
  <c r="AS42" i="1"/>
  <c r="AW42" i="1"/>
  <c r="H43" i="11"/>
  <c r="S53" i="9"/>
  <c r="U43" i="1"/>
  <c r="AK43" i="1"/>
  <c r="AS43" i="1"/>
  <c r="AW43" i="1"/>
  <c r="H44" i="11"/>
  <c r="S54" i="9"/>
  <c r="U44" i="1"/>
  <c r="AK44" i="1"/>
  <c r="AS44" i="1"/>
  <c r="AW44" i="1"/>
  <c r="H45" i="11"/>
  <c r="S55" i="9"/>
  <c r="U45" i="1"/>
  <c r="AK45" i="1"/>
  <c r="AS45" i="1"/>
  <c r="AW45" i="1"/>
  <c r="H46" i="11"/>
  <c r="S56" i="9"/>
  <c r="U46" i="1"/>
  <c r="AK46" i="1"/>
  <c r="AS46" i="1"/>
  <c r="AW46" i="1"/>
  <c r="H47" i="11"/>
  <c r="S57" i="9"/>
  <c r="U47" i="1"/>
  <c r="AK47" i="1"/>
  <c r="AS47" i="1"/>
  <c r="AW47" i="1"/>
  <c r="H48" i="11"/>
  <c r="S58" i="9"/>
  <c r="U48" i="1"/>
  <c r="AK48" i="1"/>
  <c r="AS48" i="1"/>
  <c r="AW48" i="1"/>
  <c r="H49" i="11"/>
  <c r="S59" i="9"/>
  <c r="U49" i="1"/>
  <c r="AK49" i="1"/>
  <c r="AS49" i="1"/>
  <c r="AW49" i="1"/>
  <c r="H50" i="11"/>
  <c r="S60" i="9"/>
  <c r="U50" i="1"/>
  <c r="AK50" i="1"/>
  <c r="AS50" i="1"/>
  <c r="AW50" i="1"/>
  <c r="H51" i="11"/>
  <c r="S61" i="9"/>
  <c r="U51" i="1"/>
  <c r="AK51" i="1"/>
  <c r="AS51" i="1"/>
  <c r="AW51" i="1"/>
  <c r="H52" i="11"/>
  <c r="S62" i="9"/>
  <c r="U52" i="1"/>
  <c r="AK52" i="1"/>
  <c r="AS52" i="1"/>
  <c r="AW52" i="1"/>
  <c r="J6" i="2"/>
  <c r="R6" i="2"/>
  <c r="AD6" i="2"/>
  <c r="I7" i="2"/>
  <c r="H7" i="2" s="1"/>
  <c r="U7" i="2"/>
  <c r="D8" i="2"/>
  <c r="F10" i="2"/>
  <c r="J10" i="2"/>
  <c r="R10" i="2"/>
  <c r="I11" i="2"/>
  <c r="H11" i="2" s="1"/>
  <c r="U11" i="2"/>
  <c r="D12" i="2"/>
  <c r="J14" i="2"/>
  <c r="R14" i="2"/>
  <c r="I15" i="2"/>
  <c r="H15" i="2" s="1"/>
  <c r="U15" i="2"/>
  <c r="D16" i="2"/>
  <c r="J18" i="2"/>
  <c r="R18" i="2"/>
  <c r="I19" i="2"/>
  <c r="H19" i="2" s="1"/>
  <c r="U19" i="2"/>
  <c r="D20" i="2"/>
  <c r="J22" i="2"/>
  <c r="R22" i="2"/>
  <c r="I23" i="2"/>
  <c r="H23" i="2" s="1"/>
  <c r="U23" i="2"/>
  <c r="D24" i="2"/>
  <c r="J26" i="2"/>
  <c r="R26" i="2"/>
  <c r="AD26" i="2"/>
  <c r="I27" i="2"/>
  <c r="H27" i="2" s="1"/>
  <c r="U27" i="2"/>
  <c r="D28" i="2"/>
  <c r="J30" i="2"/>
  <c r="R30" i="2"/>
  <c r="I31" i="2"/>
  <c r="H31" i="2" s="1"/>
  <c r="U31" i="2"/>
  <c r="D32" i="2"/>
  <c r="J34" i="2"/>
  <c r="R34" i="2"/>
  <c r="I35" i="2"/>
  <c r="H35" i="2" s="1"/>
  <c r="U35" i="2"/>
  <c r="D36" i="2"/>
  <c r="J38" i="2"/>
  <c r="R38" i="2"/>
  <c r="I39" i="2"/>
  <c r="H39" i="2" s="1"/>
  <c r="U39" i="2"/>
  <c r="D40" i="2"/>
  <c r="J42" i="2"/>
  <c r="R42" i="2"/>
  <c r="I43" i="2"/>
  <c r="H43" i="2" s="1"/>
  <c r="U43" i="2"/>
  <c r="D44" i="2"/>
  <c r="J46" i="2"/>
  <c r="R46" i="2"/>
  <c r="Z46" i="2"/>
  <c r="I47" i="2"/>
  <c r="H47" i="2" s="1"/>
  <c r="U47" i="2"/>
  <c r="D48" i="2"/>
  <c r="J50" i="2"/>
  <c r="R50" i="2"/>
  <c r="I51" i="2"/>
  <c r="H51" i="2" s="1"/>
  <c r="U51" i="2"/>
  <c r="D52" i="2"/>
  <c r="G21" i="9"/>
  <c r="G29" i="9"/>
  <c r="G37" i="9"/>
  <c r="G45" i="9"/>
  <c r="G53" i="9"/>
  <c r="G61" i="9"/>
  <c r="AW12" i="12"/>
  <c r="E12" i="12"/>
  <c r="N12" i="12"/>
  <c r="V12" i="12"/>
  <c r="AN12" i="12"/>
  <c r="AE12" i="12"/>
  <c r="AW8" i="12"/>
  <c r="E8" i="12"/>
  <c r="N8" i="12"/>
  <c r="V8" i="12"/>
  <c r="AN8" i="12"/>
  <c r="AE8" i="12"/>
  <c r="AW4" i="12"/>
  <c r="E4" i="12"/>
  <c r="N4" i="12"/>
  <c r="V4" i="12"/>
  <c r="AN4" i="12"/>
  <c r="AE4" i="12"/>
  <c r="AE34" i="12"/>
  <c r="AW34" i="12"/>
  <c r="E34" i="12"/>
  <c r="AN34" i="12"/>
  <c r="N34" i="12"/>
  <c r="V34" i="12"/>
  <c r="AE22" i="12"/>
  <c r="AW22" i="12"/>
  <c r="E22" i="12"/>
  <c r="AN22" i="12"/>
  <c r="N22" i="12"/>
  <c r="AE38" i="12"/>
  <c r="AW38" i="12"/>
  <c r="E38" i="12"/>
  <c r="AN38" i="12"/>
  <c r="N38" i="12"/>
  <c r="AE18" i="12"/>
  <c r="AW18" i="12"/>
  <c r="E18" i="12"/>
  <c r="AN18" i="12"/>
  <c r="N18" i="12"/>
  <c r="AE30" i="12"/>
  <c r="AW30" i="12"/>
  <c r="E30" i="12"/>
  <c r="AN30" i="12"/>
  <c r="N30" i="12"/>
  <c r="AN46" i="12"/>
  <c r="AE46" i="12"/>
  <c r="AW46" i="12"/>
  <c r="E46" i="12"/>
  <c r="N46" i="12"/>
  <c r="V46" i="12"/>
  <c r="AE26" i="12"/>
  <c r="AW26" i="12"/>
  <c r="E26" i="12"/>
  <c r="AN26" i="12"/>
  <c r="N26" i="12"/>
  <c r="AE42" i="12"/>
  <c r="AW42" i="12"/>
  <c r="E42" i="12"/>
  <c r="AN42" i="12"/>
  <c r="N42" i="12"/>
  <c r="V6" i="12"/>
  <c r="AW7" i="12"/>
  <c r="E7" i="12"/>
  <c r="AE7" i="12"/>
  <c r="V10" i="12"/>
  <c r="AW11" i="12"/>
  <c r="E11" i="12"/>
  <c r="AE11" i="12"/>
  <c r="V14" i="12"/>
  <c r="AW15" i="12"/>
  <c r="E15" i="12"/>
  <c r="AE15" i="12"/>
  <c r="AE17" i="12"/>
  <c r="AW17" i="12"/>
  <c r="E17" i="12"/>
  <c r="V17" i="12"/>
  <c r="AE21" i="12"/>
  <c r="AW21" i="12"/>
  <c r="E21" i="12"/>
  <c r="V21" i="12"/>
  <c r="AE25" i="12"/>
  <c r="AW25" i="12"/>
  <c r="E25" i="12"/>
  <c r="V25" i="12"/>
  <c r="AE29" i="12"/>
  <c r="AW29" i="12"/>
  <c r="E29" i="12"/>
  <c r="V29" i="12"/>
  <c r="AE33" i="12"/>
  <c r="AW33" i="12"/>
  <c r="E33" i="12"/>
  <c r="V33" i="12"/>
  <c r="AE37" i="12"/>
  <c r="AW37" i="12"/>
  <c r="E37" i="12"/>
  <c r="V37" i="12"/>
  <c r="AE41" i="12"/>
  <c r="AW41" i="12"/>
  <c r="E41" i="12"/>
  <c r="V41" i="12"/>
  <c r="AE45" i="12"/>
  <c r="AW45" i="12"/>
  <c r="E45" i="12"/>
  <c r="V45" i="12"/>
  <c r="AN47" i="12"/>
  <c r="AE47" i="12"/>
  <c r="AW47" i="12"/>
  <c r="E47" i="12"/>
  <c r="V47" i="12"/>
  <c r="AN49" i="12"/>
  <c r="AE49" i="12"/>
  <c r="AW49" i="12"/>
  <c r="E49" i="12"/>
  <c r="V49" i="12"/>
  <c r="AN51" i="12"/>
  <c r="AE51" i="12"/>
  <c r="AW51" i="12"/>
  <c r="E51" i="12"/>
  <c r="V51" i="12"/>
  <c r="AW5" i="12"/>
  <c r="E5" i="12"/>
  <c r="AE5" i="12"/>
  <c r="AW9" i="12"/>
  <c r="E9" i="12"/>
  <c r="AE9" i="12"/>
  <c r="AW13" i="12"/>
  <c r="E13" i="12"/>
  <c r="AE13" i="12"/>
  <c r="AN17" i="12"/>
  <c r="AE19" i="12"/>
  <c r="AW19" i="12"/>
  <c r="E19" i="12"/>
  <c r="V19" i="12"/>
  <c r="AN21" i="12"/>
  <c r="AE23" i="12"/>
  <c r="AW23" i="12"/>
  <c r="E23" i="12"/>
  <c r="V23" i="12"/>
  <c r="AN25" i="12"/>
  <c r="AE27" i="12"/>
  <c r="AW27" i="12"/>
  <c r="E27" i="12"/>
  <c r="V27" i="12"/>
  <c r="AN29" i="12"/>
  <c r="AE31" i="12"/>
  <c r="AW31" i="12"/>
  <c r="E31" i="12"/>
  <c r="V31" i="12"/>
  <c r="AN33" i="12"/>
  <c r="AE35" i="12"/>
  <c r="AW35" i="12"/>
  <c r="E35" i="12"/>
  <c r="V35" i="12"/>
  <c r="AN37" i="12"/>
  <c r="AE39" i="12"/>
  <c r="AW39" i="12"/>
  <c r="E39" i="12"/>
  <c r="V39" i="12"/>
  <c r="AN41" i="12"/>
  <c r="AE43" i="12"/>
  <c r="AW43" i="12"/>
  <c r="E43" i="12"/>
  <c r="V43" i="12"/>
  <c r="AN45" i="12"/>
  <c r="AN48" i="12"/>
  <c r="AE48" i="12"/>
  <c r="AW48" i="12"/>
  <c r="E48" i="12"/>
  <c r="V48" i="12"/>
  <c r="AN50" i="12"/>
  <c r="AE50" i="12"/>
  <c r="AW50" i="12"/>
  <c r="E50" i="12"/>
  <c r="V50" i="12"/>
  <c r="AN52" i="12"/>
  <c r="AE52" i="12"/>
  <c r="AW52" i="12"/>
  <c r="E52" i="12"/>
  <c r="V52" i="12"/>
  <c r="V5" i="12"/>
  <c r="AW6" i="12"/>
  <c r="E6" i="12"/>
  <c r="AE6" i="12"/>
  <c r="V9" i="12"/>
  <c r="AW10" i="12"/>
  <c r="E10" i="12"/>
  <c r="AE10" i="12"/>
  <c r="V13" i="12"/>
  <c r="AW14" i="12"/>
  <c r="E14" i="12"/>
  <c r="AE14" i="12"/>
  <c r="AE16" i="12"/>
  <c r="AW16" i="12"/>
  <c r="E16" i="12"/>
  <c r="V16" i="12"/>
  <c r="N17" i="12"/>
  <c r="AE20" i="12"/>
  <c r="AW20" i="12"/>
  <c r="E20" i="12"/>
  <c r="V20" i="12"/>
  <c r="N21" i="12"/>
  <c r="AE24" i="12"/>
  <c r="AW24" i="12"/>
  <c r="E24" i="12"/>
  <c r="V24" i="12"/>
  <c r="N25" i="12"/>
  <c r="AE28" i="12"/>
  <c r="AW28" i="12"/>
  <c r="E28" i="12"/>
  <c r="V28" i="12"/>
  <c r="N29" i="12"/>
  <c r="AE32" i="12"/>
  <c r="AW32" i="12"/>
  <c r="E32" i="12"/>
  <c r="V32" i="12"/>
  <c r="N33" i="12"/>
  <c r="AE36" i="12"/>
  <c r="AW36" i="12"/>
  <c r="E36" i="12"/>
  <c r="V36" i="12"/>
  <c r="N37" i="12"/>
  <c r="AE40" i="12"/>
  <c r="AW40" i="12"/>
  <c r="E40" i="12"/>
  <c r="V40" i="12"/>
  <c r="N41" i="12"/>
  <c r="AE44" i="12"/>
  <c r="AW44" i="12"/>
  <c r="E44" i="12"/>
  <c r="V44" i="12"/>
  <c r="N45" i="12"/>
  <c r="U10" i="14"/>
  <c r="AG10" i="14"/>
  <c r="AY10" i="14"/>
  <c r="BK10" i="14"/>
  <c r="CU10" i="14"/>
  <c r="EJ10" i="14"/>
  <c r="EE10" i="14"/>
  <c r="DA10" i="14"/>
  <c r="CI10" i="14"/>
  <c r="BE10" i="14"/>
  <c r="AM10" i="14"/>
  <c r="AA10" i="14"/>
  <c r="O10" i="14"/>
  <c r="DS10" i="14"/>
  <c r="CO10" i="14"/>
  <c r="BW10" i="14"/>
  <c r="AS10" i="14"/>
  <c r="H10" i="14"/>
  <c r="BQ10" i="14"/>
  <c r="CC10" i="14"/>
  <c r="DM10" i="14"/>
  <c r="DY10" i="14"/>
  <c r="DY19" i="14"/>
  <c r="DM19" i="14"/>
  <c r="DA19" i="14"/>
  <c r="CO19" i="14"/>
  <c r="CC19" i="14"/>
  <c r="BQ19" i="14"/>
  <c r="BE19" i="14"/>
  <c r="DG19" i="14"/>
  <c r="BK19" i="14"/>
  <c r="H19" i="14"/>
  <c r="DS19" i="14"/>
  <c r="BW19" i="14"/>
  <c r="AS19" i="14"/>
  <c r="AG19" i="14"/>
  <c r="U19" i="14"/>
  <c r="AY19" i="14"/>
  <c r="AM19" i="14"/>
  <c r="AA19" i="14"/>
  <c r="O19" i="14"/>
  <c r="EE19" i="14"/>
  <c r="CI19" i="14"/>
  <c r="CU19" i="14"/>
  <c r="O9" i="14"/>
  <c r="AA9" i="14"/>
  <c r="AM9" i="14"/>
  <c r="AY9" i="14"/>
  <c r="BK9" i="14"/>
  <c r="BW9" i="14"/>
  <c r="CI9" i="14"/>
  <c r="CU9" i="14"/>
  <c r="DG9" i="14"/>
  <c r="DS9" i="14"/>
  <c r="AG11" i="14"/>
  <c r="CC11" i="14"/>
  <c r="DY11" i="14"/>
  <c r="EJ12" i="14"/>
  <c r="H12" i="14"/>
  <c r="U12" i="14"/>
  <c r="AM12" i="14"/>
  <c r="BQ12" i="14"/>
  <c r="CI12" i="14"/>
  <c r="DM12" i="14"/>
  <c r="EE12" i="14"/>
  <c r="EJ13" i="14"/>
  <c r="DY13" i="14"/>
  <c r="DM13" i="14"/>
  <c r="DA13" i="14"/>
  <c r="CO13" i="14"/>
  <c r="CC13" i="14"/>
  <c r="BQ13" i="14"/>
  <c r="BE13" i="14"/>
  <c r="AS13" i="14"/>
  <c r="AG13" i="14"/>
  <c r="U13" i="14"/>
  <c r="O13" i="14"/>
  <c r="BK13" i="14"/>
  <c r="EE11" i="14"/>
  <c r="DS11" i="14"/>
  <c r="DG11" i="14"/>
  <c r="CU11" i="14"/>
  <c r="CI11" i="14"/>
  <c r="BW11" i="14"/>
  <c r="BK11" i="14"/>
  <c r="AY11" i="14"/>
  <c r="AM11" i="14"/>
  <c r="AA11" i="14"/>
  <c r="O11" i="14"/>
  <c r="U11" i="14"/>
  <c r="BQ11" i="14"/>
  <c r="DM11" i="14"/>
  <c r="EE14" i="14"/>
  <c r="DS14" i="14"/>
  <c r="DG14" i="14"/>
  <c r="CU14" i="14"/>
  <c r="DM14" i="14"/>
  <c r="DY16" i="14"/>
  <c r="DM16" i="14"/>
  <c r="DA16" i="14"/>
  <c r="CO16" i="14"/>
  <c r="CC16" i="14"/>
  <c r="BQ16" i="14"/>
  <c r="BE16" i="14"/>
  <c r="AS16" i="14"/>
  <c r="AG16" i="14"/>
  <c r="U16" i="14"/>
  <c r="CU16" i="14"/>
  <c r="AY16" i="14"/>
  <c r="H16" i="14"/>
  <c r="AM16" i="14"/>
  <c r="BW16" i="14"/>
  <c r="DG16" i="14"/>
  <c r="EE18" i="14"/>
  <c r="DS18" i="14"/>
  <c r="DG18" i="14"/>
  <c r="CU18" i="14"/>
  <c r="CI18" i="14"/>
  <c r="BW18" i="14"/>
  <c r="BK18" i="14"/>
  <c r="AY18" i="14"/>
  <c r="AM18" i="14"/>
  <c r="AA18" i="14"/>
  <c r="O18" i="14"/>
  <c r="EJ18" i="14"/>
  <c r="H18" i="14"/>
  <c r="EJ22" i="14"/>
  <c r="H22" i="14"/>
  <c r="U22" i="14"/>
  <c r="AM22" i="14"/>
  <c r="BQ22" i="14"/>
  <c r="CI22" i="14"/>
  <c r="DM22" i="14"/>
  <c r="EE22" i="14"/>
  <c r="EE21" i="14"/>
  <c r="DS21" i="14"/>
  <c r="DG21" i="14"/>
  <c r="CU21" i="14"/>
  <c r="CI21" i="14"/>
  <c r="BW21" i="14"/>
  <c r="BK21" i="14"/>
  <c r="AY21" i="14"/>
  <c r="AM21" i="14"/>
  <c r="AA21" i="14"/>
  <c r="O21" i="14"/>
  <c r="U21" i="14"/>
  <c r="BQ21" i="14"/>
  <c r="DM21" i="14"/>
  <c r="AG22" i="14"/>
  <c r="AY22" i="14"/>
  <c r="CC22" i="14"/>
  <c r="CU22" i="14"/>
  <c r="DY22" i="14"/>
  <c r="F23" i="11" l="1"/>
  <c r="AY42" i="1"/>
  <c r="U40" i="13" s="1"/>
  <c r="AL23" i="9"/>
  <c r="AX58" i="9"/>
  <c r="AY34" i="1"/>
  <c r="G51" i="12"/>
  <c r="AL53" i="9"/>
  <c r="P42" i="11"/>
  <c r="AN27" i="1"/>
  <c r="AL29" i="9"/>
  <c r="F31" i="12"/>
  <c r="E15" i="11"/>
  <c r="W37" i="2"/>
  <c r="V37" i="2" s="1"/>
  <c r="W25" i="2"/>
  <c r="V25" i="2" s="1"/>
  <c r="AX30" i="9"/>
  <c r="X20" i="11"/>
  <c r="X37" i="11"/>
  <c r="F27" i="11"/>
  <c r="U19" i="13"/>
  <c r="AN21" i="1"/>
  <c r="S21" i="11" s="1"/>
  <c r="E13" i="13"/>
  <c r="F21" i="13"/>
  <c r="AL46" i="9"/>
  <c r="AP20" i="12"/>
  <c r="W22" i="2"/>
  <c r="V22" i="2" s="1"/>
  <c r="W10" i="2"/>
  <c r="V10" i="2" s="1"/>
  <c r="AY52" i="1"/>
  <c r="AE53" i="2"/>
  <c r="AD53" i="2" s="1"/>
  <c r="AN45" i="1"/>
  <c r="S45" i="11" s="1"/>
  <c r="AL55" i="9"/>
  <c r="AY44" i="1"/>
  <c r="AX54" i="9"/>
  <c r="AE45" i="2"/>
  <c r="AD45" i="2" s="1"/>
  <c r="E30" i="2"/>
  <c r="E39" i="9" s="1"/>
  <c r="D39" i="9"/>
  <c r="AL44" i="9"/>
  <c r="AN34" i="1"/>
  <c r="AF34" i="12" s="1"/>
  <c r="AL28" i="9"/>
  <c r="W19" i="2"/>
  <c r="V19" i="2" s="1"/>
  <c r="AN18" i="1"/>
  <c r="P16" i="13" s="1"/>
  <c r="W48" i="2"/>
  <c r="V48" i="2" s="1"/>
  <c r="AL57" i="9"/>
  <c r="AN47" i="1"/>
  <c r="S47" i="11" s="1"/>
  <c r="D27" i="9"/>
  <c r="E18" i="2"/>
  <c r="E27" i="9" s="1"/>
  <c r="N39" i="13"/>
  <c r="Y41" i="12"/>
  <c r="N31" i="13"/>
  <c r="Y33" i="12"/>
  <c r="N23" i="13"/>
  <c r="Y25" i="12"/>
  <c r="AX16" i="9"/>
  <c r="AE7" i="2"/>
  <c r="AD7" i="2" s="1"/>
  <c r="AY6" i="1"/>
  <c r="U4" i="13" s="1"/>
  <c r="AL62" i="9"/>
  <c r="W53" i="2"/>
  <c r="V53" i="2" s="1"/>
  <c r="AN52" i="1"/>
  <c r="AF52" i="12" s="1"/>
  <c r="N46" i="13"/>
  <c r="Y48" i="12"/>
  <c r="Q15" i="11"/>
  <c r="N13" i="13"/>
  <c r="AL54" i="9"/>
  <c r="W45" i="2"/>
  <c r="V45" i="2" s="1"/>
  <c r="AX60" i="9"/>
  <c r="AY50" i="1"/>
  <c r="X50" i="11" s="1"/>
  <c r="Y49" i="12"/>
  <c r="AN43" i="1"/>
  <c r="P41" i="13" s="1"/>
  <c r="AP37" i="12"/>
  <c r="W6" i="2"/>
  <c r="V6" i="2" s="1"/>
  <c r="AE19" i="2"/>
  <c r="AD19" i="2" s="1"/>
  <c r="AE49" i="2"/>
  <c r="AD49" i="2" s="1"/>
  <c r="AY18" i="1"/>
  <c r="U16" i="13" s="1"/>
  <c r="AE43" i="2"/>
  <c r="AD43" i="2" s="1"/>
  <c r="D43" i="9"/>
  <c r="D55" i="9"/>
  <c r="E14" i="2"/>
  <c r="E23" i="9" s="1"/>
  <c r="D51" i="9"/>
  <c r="E10" i="2"/>
  <c r="E19" i="9" s="1"/>
  <c r="D15" i="9"/>
  <c r="E6" i="2"/>
  <c r="E15" i="9" s="1"/>
  <c r="AL33" i="9"/>
  <c r="AN23" i="1"/>
  <c r="P21" i="13" s="1"/>
  <c r="W24" i="2"/>
  <c r="V24" i="2" s="1"/>
  <c r="M16" i="13"/>
  <c r="P18" i="11"/>
  <c r="U43" i="13"/>
  <c r="X45" i="11"/>
  <c r="AP45" i="12"/>
  <c r="F33" i="13"/>
  <c r="F35" i="11"/>
  <c r="G35" i="12"/>
  <c r="Y45" i="12"/>
  <c r="N43" i="13"/>
  <c r="W36" i="2"/>
  <c r="V36" i="2" s="1"/>
  <c r="AL45" i="9"/>
  <c r="W13" i="2"/>
  <c r="V13" i="2" s="1"/>
  <c r="AN12" i="1"/>
  <c r="P10" i="13" s="1"/>
  <c r="N45" i="13"/>
  <c r="Q47" i="11"/>
  <c r="Y47" i="12"/>
  <c r="G7" i="12"/>
  <c r="F5" i="13"/>
  <c r="X50" i="12"/>
  <c r="P50" i="11"/>
  <c r="M48" i="13"/>
  <c r="Q36" i="11"/>
  <c r="N34" i="13"/>
  <c r="Y36" i="12"/>
  <c r="W52" i="2"/>
  <c r="V52" i="2" s="1"/>
  <c r="AL61" i="9"/>
  <c r="D47" i="9"/>
  <c r="D31" i="9"/>
  <c r="F7" i="11"/>
  <c r="AY51" i="1"/>
  <c r="AP51" i="12" s="1"/>
  <c r="AX61" i="9"/>
  <c r="X16" i="11"/>
  <c r="U14" i="13"/>
  <c r="AP16" i="12"/>
  <c r="E26" i="2"/>
  <c r="E35" i="9" s="1"/>
  <c r="D35" i="9"/>
  <c r="AL16" i="9"/>
  <c r="AN6" i="1"/>
  <c r="AF6" i="12" s="1"/>
  <c r="X26" i="12"/>
  <c r="P26" i="11"/>
  <c r="M24" i="13"/>
  <c r="W12" i="2"/>
  <c r="V12" i="2" s="1"/>
  <c r="AN11" i="1"/>
  <c r="P9" i="13" s="1"/>
  <c r="AN39" i="1"/>
  <c r="S39" i="11" s="1"/>
  <c r="AN35" i="1"/>
  <c r="P33" i="13" s="1"/>
  <c r="Q21" i="11"/>
  <c r="W7" i="2"/>
  <c r="V7" i="2" s="1"/>
  <c r="AY43" i="1"/>
  <c r="U41" i="13" s="1"/>
  <c r="AE44" i="2"/>
  <c r="AD44" i="2" s="1"/>
  <c r="AL56" i="9"/>
  <c r="AN46" i="1"/>
  <c r="P44" i="13" s="1"/>
  <c r="W47" i="2"/>
  <c r="V47" i="2" s="1"/>
  <c r="W32" i="2"/>
  <c r="V32" i="2" s="1"/>
  <c r="AN31" i="1"/>
  <c r="AF31" i="12" s="1"/>
  <c r="AL41" i="9"/>
  <c r="U7" i="13"/>
  <c r="X9" i="11"/>
  <c r="AP9" i="12"/>
  <c r="AY41" i="1"/>
  <c r="AE42" i="2"/>
  <c r="AD42" i="2" s="1"/>
  <c r="AX51" i="9"/>
  <c r="AX24" i="9"/>
  <c r="AY14" i="1"/>
  <c r="AP14" i="12" s="1"/>
  <c r="Y35" i="12"/>
  <c r="N33" i="13"/>
  <c r="Q35" i="11"/>
  <c r="Y12" i="12"/>
  <c r="Q12" i="11"/>
  <c r="Q43" i="11"/>
  <c r="N41" i="13"/>
  <c r="D59" i="9"/>
  <c r="AL22" i="9"/>
  <c r="AL49" i="9"/>
  <c r="N19" i="13"/>
  <c r="X18" i="12"/>
  <c r="F29" i="13"/>
  <c r="F31" i="11"/>
  <c r="AY11" i="1"/>
  <c r="AX21" i="9"/>
  <c r="AY7" i="1"/>
  <c r="AE8" i="2"/>
  <c r="AD8" i="2" s="1"/>
  <c r="F37" i="13"/>
  <c r="F39" i="11"/>
  <c r="AY36" i="1"/>
  <c r="AX46" i="9"/>
  <c r="AY28" i="1"/>
  <c r="AE29" i="2"/>
  <c r="AD29" i="2" s="1"/>
  <c r="AY19" i="1"/>
  <c r="X19" i="11" s="1"/>
  <c r="AE20" i="2"/>
  <c r="AD20" i="2" s="1"/>
  <c r="AE37" i="2"/>
  <c r="AD37" i="2" s="1"/>
  <c r="AX38" i="9"/>
  <c r="G39" i="12"/>
  <c r="AL48" i="9"/>
  <c r="AN38" i="1"/>
  <c r="P36" i="13" s="1"/>
  <c r="W39" i="2"/>
  <c r="V39" i="2" s="1"/>
  <c r="AL40" i="9"/>
  <c r="AN30" i="1"/>
  <c r="AF30" i="12" s="1"/>
  <c r="W31" i="2"/>
  <c r="V31" i="2" s="1"/>
  <c r="AL32" i="9"/>
  <c r="W23" i="2"/>
  <c r="V23" i="2" s="1"/>
  <c r="AN22" i="1"/>
  <c r="AF22" i="12" s="1"/>
  <c r="AX20" i="9"/>
  <c r="AE11" i="2"/>
  <c r="AD11" i="2" s="1"/>
  <c r="AX56" i="9"/>
  <c r="AE47" i="2"/>
  <c r="AD47" i="2" s="1"/>
  <c r="X29" i="11"/>
  <c r="U27" i="13"/>
  <c r="U11" i="13"/>
  <c r="X13" i="11"/>
  <c r="AY24" i="1"/>
  <c r="AE25" i="2"/>
  <c r="AD25" i="2" s="1"/>
  <c r="AX34" i="9"/>
  <c r="F19" i="11"/>
  <c r="G19" i="12"/>
  <c r="U29" i="13"/>
  <c r="AP31" i="12"/>
  <c r="X31" i="11"/>
  <c r="E49" i="13"/>
  <c r="F51" i="12"/>
  <c r="E25" i="13"/>
  <c r="F27" i="12"/>
  <c r="F47" i="12"/>
  <c r="E47" i="11"/>
  <c r="E45" i="13"/>
  <c r="AN29" i="1"/>
  <c r="AF29" i="12" s="1"/>
  <c r="W30" i="2"/>
  <c r="V30" i="2" s="1"/>
  <c r="U17" i="13"/>
  <c r="U21" i="13"/>
  <c r="AP23" i="12"/>
  <c r="N37" i="13"/>
  <c r="Q39" i="11"/>
  <c r="N25" i="13"/>
  <c r="Y27" i="12"/>
  <c r="Q52" i="11"/>
  <c r="N50" i="13"/>
  <c r="AY40" i="1"/>
  <c r="AE41" i="2"/>
  <c r="AD41" i="2" s="1"/>
  <c r="DT2" i="14"/>
  <c r="W41" i="2"/>
  <c r="V41" i="2" s="1"/>
  <c r="AL50" i="9"/>
  <c r="AP32" i="12"/>
  <c r="U46" i="13"/>
  <c r="AP48" i="12"/>
  <c r="X48" i="11"/>
  <c r="AY33" i="1"/>
  <c r="AX43" i="9"/>
  <c r="AX48" i="9"/>
  <c r="AE39" i="2"/>
  <c r="AD39" i="2" s="1"/>
  <c r="AY38" i="1"/>
  <c r="U36" i="13" s="1"/>
  <c r="W17" i="2"/>
  <c r="V17" i="2" s="1"/>
  <c r="AL26" i="9"/>
  <c r="AX50" i="9"/>
  <c r="U30" i="13"/>
  <c r="AL52" i="9"/>
  <c r="AN42" i="1"/>
  <c r="S42" i="11" s="1"/>
  <c r="W43" i="2"/>
  <c r="V43" i="2" s="1"/>
  <c r="AL36" i="9"/>
  <c r="AN26" i="1"/>
  <c r="AF26" i="12" s="1"/>
  <c r="U37" i="13"/>
  <c r="X39" i="11"/>
  <c r="AX40" i="9"/>
  <c r="AE31" i="2"/>
  <c r="AD31" i="2" s="1"/>
  <c r="AY30" i="1"/>
  <c r="AP30" i="12" s="1"/>
  <c r="Q17" i="11"/>
  <c r="Y17" i="12"/>
  <c r="E5" i="14"/>
  <c r="U49" i="13"/>
  <c r="W38" i="2"/>
  <c r="V38" i="2" s="1"/>
  <c r="AN37" i="1"/>
  <c r="AL47" i="9"/>
  <c r="X5" i="14"/>
  <c r="AD2" i="14"/>
  <c r="BZ7" i="14"/>
  <c r="AY49" i="1"/>
  <c r="AE50" i="2"/>
  <c r="AD50" i="2" s="1"/>
  <c r="U13" i="13"/>
  <c r="X15" i="11"/>
  <c r="P15" i="1"/>
  <c r="C14" i="3" s="1"/>
  <c r="Q40" i="13"/>
  <c r="AG42" i="12"/>
  <c r="T42" i="11"/>
  <c r="Q28" i="13"/>
  <c r="AG30" i="12"/>
  <c r="T30" i="11"/>
  <c r="V11" i="13"/>
  <c r="AQ13" i="12"/>
  <c r="Y13" i="11"/>
  <c r="Q8" i="13"/>
  <c r="AG10" i="12"/>
  <c r="T10" i="11"/>
  <c r="V3" i="13"/>
  <c r="AQ5" i="12"/>
  <c r="Y5" i="11"/>
  <c r="T39" i="13"/>
  <c r="AO41" i="12"/>
  <c r="W41" i="11"/>
  <c r="T27" i="13"/>
  <c r="AO29" i="12"/>
  <c r="W29" i="11"/>
  <c r="T7" i="13"/>
  <c r="AO9" i="12"/>
  <c r="W9" i="11"/>
  <c r="DN3" i="14"/>
  <c r="D61" i="9"/>
  <c r="E52" i="2"/>
  <c r="E61" i="9" s="1"/>
  <c r="D45" i="9"/>
  <c r="E36" i="2"/>
  <c r="E45" i="9" s="1"/>
  <c r="D29" i="9"/>
  <c r="E20" i="2"/>
  <c r="E29" i="9" s="1"/>
  <c r="AU62" i="9"/>
  <c r="AC53" i="2"/>
  <c r="AB53" i="2" s="1"/>
  <c r="AX52" i="1"/>
  <c r="AU60" i="9"/>
  <c r="AC51" i="2"/>
  <c r="AB51" i="2" s="1"/>
  <c r="AX50" i="1"/>
  <c r="AU58" i="9"/>
  <c r="AC49" i="2"/>
  <c r="AB49" i="2" s="1"/>
  <c r="AX48" i="1"/>
  <c r="AU56" i="9"/>
  <c r="AC47" i="2"/>
  <c r="AB47" i="2" s="1"/>
  <c r="AX46" i="1"/>
  <c r="AU54" i="9"/>
  <c r="AC45" i="2"/>
  <c r="AB45" i="2" s="1"/>
  <c r="AU52" i="9"/>
  <c r="AC43" i="2"/>
  <c r="AB43" i="2" s="1"/>
  <c r="AX42" i="1"/>
  <c r="AU50" i="9"/>
  <c r="AC41" i="2"/>
  <c r="AB41" i="2" s="1"/>
  <c r="AX40" i="1"/>
  <c r="AU48" i="9"/>
  <c r="AC39" i="2"/>
  <c r="AB39" i="2" s="1"/>
  <c r="AX38" i="1"/>
  <c r="AU46" i="9"/>
  <c r="AC37" i="2"/>
  <c r="AB37" i="2" s="1"/>
  <c r="AX36" i="1"/>
  <c r="AU44" i="9"/>
  <c r="AC35" i="2"/>
  <c r="AB35" i="2" s="1"/>
  <c r="AX34" i="1"/>
  <c r="AU42" i="9"/>
  <c r="AC33" i="2"/>
  <c r="AB33" i="2" s="1"/>
  <c r="AX32" i="1"/>
  <c r="AU38" i="9"/>
  <c r="AC29" i="2"/>
  <c r="AB29" i="2" s="1"/>
  <c r="AX28" i="1"/>
  <c r="AU36" i="9"/>
  <c r="AC27" i="2"/>
  <c r="AB27" i="2" s="1"/>
  <c r="AX26" i="1"/>
  <c r="AU34" i="9"/>
  <c r="AC25" i="2"/>
  <c r="AB25" i="2" s="1"/>
  <c r="AX24" i="1"/>
  <c r="AU32" i="9"/>
  <c r="AC23" i="2"/>
  <c r="AB23" i="2" s="1"/>
  <c r="AX22" i="1"/>
  <c r="AU30" i="9"/>
  <c r="AC21" i="2"/>
  <c r="AB21" i="2" s="1"/>
  <c r="AX20" i="1"/>
  <c r="AU28" i="9"/>
  <c r="AC19" i="2"/>
  <c r="AB19" i="2" s="1"/>
  <c r="AX18" i="1"/>
  <c r="Z27" i="9"/>
  <c r="Q18" i="2"/>
  <c r="X17" i="1"/>
  <c r="W17" i="1" s="1"/>
  <c r="L17" i="11" s="1"/>
  <c r="Z25" i="9"/>
  <c r="Q16" i="2"/>
  <c r="X15" i="1"/>
  <c r="W15" i="1" s="1"/>
  <c r="L15" i="11" s="1"/>
  <c r="AU22" i="9"/>
  <c r="AC13" i="2"/>
  <c r="AB13" i="2" s="1"/>
  <c r="AX12" i="1"/>
  <c r="AU20" i="9"/>
  <c r="AC11" i="2"/>
  <c r="AB11" i="2" s="1"/>
  <c r="AX10" i="1"/>
  <c r="Z19" i="9"/>
  <c r="Q10" i="2"/>
  <c r="X9" i="1"/>
  <c r="Y9" i="1" s="1"/>
  <c r="AU16" i="9"/>
  <c r="AC7" i="2"/>
  <c r="AB7" i="2" s="1"/>
  <c r="AX6" i="1"/>
  <c r="Z15" i="9"/>
  <c r="Q6" i="2"/>
  <c r="X5" i="1"/>
  <c r="D32" i="9"/>
  <c r="E23" i="2"/>
  <c r="E32" i="9" s="1"/>
  <c r="D54" i="9"/>
  <c r="E45" i="2"/>
  <c r="E54" i="9" s="1"/>
  <c r="D38" i="9"/>
  <c r="E29" i="2"/>
  <c r="E38" i="9" s="1"/>
  <c r="Q21" i="13"/>
  <c r="AG23" i="12"/>
  <c r="T23" i="11"/>
  <c r="M13" i="13"/>
  <c r="X15" i="12"/>
  <c r="P15" i="11"/>
  <c r="E9" i="13"/>
  <c r="F11" i="12"/>
  <c r="E11" i="11"/>
  <c r="P11" i="1"/>
  <c r="BA62" i="9"/>
  <c r="AG53" i="2"/>
  <c r="AF53" i="2" s="1"/>
  <c r="AZ52" i="1"/>
  <c r="AO61" i="9"/>
  <c r="Y52" i="2"/>
  <c r="X52" i="2" s="1"/>
  <c r="AO51" i="1"/>
  <c r="AQ51" i="1" s="1"/>
  <c r="BA60" i="9"/>
  <c r="AG51" i="2"/>
  <c r="AF51" i="2" s="1"/>
  <c r="AZ50" i="1"/>
  <c r="AO59" i="9"/>
  <c r="Y50" i="2"/>
  <c r="X50" i="2" s="1"/>
  <c r="AO49" i="1"/>
  <c r="AQ49" i="1" s="1"/>
  <c r="BA58" i="9"/>
  <c r="AZ48" i="1"/>
  <c r="AG49" i="2"/>
  <c r="AF49" i="2" s="1"/>
  <c r="AO57" i="9"/>
  <c r="Y48" i="2"/>
  <c r="X48" i="2" s="1"/>
  <c r="AO47" i="1"/>
  <c r="BA56" i="9"/>
  <c r="AG47" i="2"/>
  <c r="AF47" i="2" s="1"/>
  <c r="AZ46" i="1"/>
  <c r="AO55" i="9"/>
  <c r="Y46" i="2"/>
  <c r="X46" i="2" s="1"/>
  <c r="AO45" i="1"/>
  <c r="BA54" i="9"/>
  <c r="AG45" i="2"/>
  <c r="AF45" i="2" s="1"/>
  <c r="AZ44" i="1"/>
  <c r="AO53" i="9"/>
  <c r="Y44" i="2"/>
  <c r="X44" i="2" s="1"/>
  <c r="AO43" i="1"/>
  <c r="BA52" i="9"/>
  <c r="AG43" i="2"/>
  <c r="AF43" i="2" s="1"/>
  <c r="AZ42" i="1"/>
  <c r="AO51" i="9"/>
  <c r="Y42" i="2"/>
  <c r="X42" i="2" s="1"/>
  <c r="AO41" i="1"/>
  <c r="BA50" i="9"/>
  <c r="AG41" i="2"/>
  <c r="AF41" i="2" s="1"/>
  <c r="AZ40" i="1"/>
  <c r="AO49" i="9"/>
  <c r="Y40" i="2"/>
  <c r="X40" i="2" s="1"/>
  <c r="AO39" i="1"/>
  <c r="BA48" i="9"/>
  <c r="AG39" i="2"/>
  <c r="AF39" i="2" s="1"/>
  <c r="AZ38" i="1"/>
  <c r="AO47" i="9"/>
  <c r="Y38" i="2"/>
  <c r="X38" i="2" s="1"/>
  <c r="BA46" i="9"/>
  <c r="AG37" i="2"/>
  <c r="AF37" i="2" s="1"/>
  <c r="AZ36" i="1"/>
  <c r="AO45" i="9"/>
  <c r="Y36" i="2"/>
  <c r="X36" i="2" s="1"/>
  <c r="AO35" i="1"/>
  <c r="AQ35" i="1" s="1"/>
  <c r="BA44" i="9"/>
  <c r="AG35" i="2"/>
  <c r="AF35" i="2" s="1"/>
  <c r="AZ34" i="1"/>
  <c r="AO43" i="9"/>
  <c r="Y34" i="2"/>
  <c r="X34" i="2" s="1"/>
  <c r="AO33" i="1"/>
  <c r="BA42" i="9"/>
  <c r="AZ32" i="1"/>
  <c r="AG33" i="2"/>
  <c r="AF33" i="2" s="1"/>
  <c r="AO41" i="9"/>
  <c r="Y32" i="2"/>
  <c r="X32" i="2" s="1"/>
  <c r="BA40" i="9"/>
  <c r="AG31" i="2"/>
  <c r="AF31" i="2" s="1"/>
  <c r="AZ30" i="1"/>
  <c r="AO39" i="9"/>
  <c r="Y30" i="2"/>
  <c r="X30" i="2" s="1"/>
  <c r="AO29" i="1"/>
  <c r="BA38" i="9"/>
  <c r="AG29" i="2"/>
  <c r="AF29" i="2" s="1"/>
  <c r="AZ28" i="1"/>
  <c r="AO37" i="9"/>
  <c r="Y28" i="2"/>
  <c r="X28" i="2" s="1"/>
  <c r="BA36" i="9"/>
  <c r="AG27" i="2"/>
  <c r="AF27" i="2" s="1"/>
  <c r="AZ26" i="1"/>
  <c r="AO35" i="9"/>
  <c r="Y26" i="2"/>
  <c r="X26" i="2" s="1"/>
  <c r="AO25" i="1"/>
  <c r="AQ25" i="1" s="1"/>
  <c r="BA34" i="9"/>
  <c r="AG25" i="2"/>
  <c r="AF25" i="2" s="1"/>
  <c r="AZ24" i="1"/>
  <c r="AO33" i="9"/>
  <c r="Y24" i="2"/>
  <c r="X24" i="2" s="1"/>
  <c r="BA32" i="9"/>
  <c r="AG23" i="2"/>
  <c r="AF23" i="2" s="1"/>
  <c r="AZ22" i="1"/>
  <c r="AO31" i="9"/>
  <c r="Y22" i="2"/>
  <c r="X22" i="2" s="1"/>
  <c r="BA30" i="9"/>
  <c r="AG21" i="2"/>
  <c r="AF21" i="2" s="1"/>
  <c r="AZ20" i="1"/>
  <c r="AO29" i="9"/>
  <c r="Y20" i="2"/>
  <c r="X20" i="2" s="1"/>
  <c r="BA28" i="9"/>
  <c r="AG19" i="2"/>
  <c r="AF19" i="2" s="1"/>
  <c r="AZ18" i="1"/>
  <c r="AO27" i="9"/>
  <c r="Y18" i="2"/>
  <c r="X18" i="2" s="1"/>
  <c r="BA26" i="9"/>
  <c r="AZ16" i="1"/>
  <c r="AG17" i="2"/>
  <c r="AF17" i="2" s="1"/>
  <c r="AO25" i="9"/>
  <c r="Y16" i="2"/>
  <c r="X16" i="2" s="1"/>
  <c r="AO15" i="1"/>
  <c r="BA24" i="9"/>
  <c r="AG15" i="2"/>
  <c r="AF15" i="2" s="1"/>
  <c r="AZ14" i="1"/>
  <c r="AO23" i="9"/>
  <c r="Y14" i="2"/>
  <c r="X14" i="2" s="1"/>
  <c r="AO13" i="1"/>
  <c r="AQ13" i="1" s="1"/>
  <c r="BA22" i="9"/>
  <c r="AZ12" i="1"/>
  <c r="AG13" i="2"/>
  <c r="AF13" i="2" s="1"/>
  <c r="AO21" i="9"/>
  <c r="Y12" i="2"/>
  <c r="X12" i="2" s="1"/>
  <c r="AO11" i="1"/>
  <c r="BA20" i="9"/>
  <c r="AG11" i="2"/>
  <c r="AF11" i="2" s="1"/>
  <c r="AZ10" i="1"/>
  <c r="AO19" i="9"/>
  <c r="Y10" i="2"/>
  <c r="X10" i="2" s="1"/>
  <c r="AO9" i="1"/>
  <c r="AQ9" i="1" s="1"/>
  <c r="BA18" i="9"/>
  <c r="AG9" i="2"/>
  <c r="AF9" i="2" s="1"/>
  <c r="AZ8" i="1"/>
  <c r="AO17" i="9"/>
  <c r="Y8" i="2"/>
  <c r="X8" i="2" s="1"/>
  <c r="AO7" i="1"/>
  <c r="AQ7" i="1" s="1"/>
  <c r="BA16" i="9"/>
  <c r="AG7" i="2"/>
  <c r="AF7" i="2" s="1"/>
  <c r="AZ6" i="1"/>
  <c r="AO15" i="9"/>
  <c r="Y6" i="2"/>
  <c r="X6" i="2" s="1"/>
  <c r="AO5" i="1"/>
  <c r="AQ5" i="1" s="1"/>
  <c r="BA14" i="9"/>
  <c r="AG5" i="2"/>
  <c r="AF5" i="2" s="1"/>
  <c r="AZ4" i="1"/>
  <c r="AJ3" i="14"/>
  <c r="R49" i="13"/>
  <c r="AH51" i="12"/>
  <c r="U51" i="11"/>
  <c r="R48" i="13"/>
  <c r="AH50" i="12"/>
  <c r="U50" i="11"/>
  <c r="R46" i="13"/>
  <c r="AH48" i="12"/>
  <c r="U48" i="11"/>
  <c r="R43" i="13"/>
  <c r="AH45" i="12"/>
  <c r="U45" i="11"/>
  <c r="R41" i="13"/>
  <c r="AH43" i="12"/>
  <c r="U43" i="11"/>
  <c r="R40" i="13"/>
  <c r="AH42" i="12"/>
  <c r="U42" i="11"/>
  <c r="R38" i="13"/>
  <c r="AH40" i="12"/>
  <c r="U40" i="11"/>
  <c r="R35" i="13"/>
  <c r="AH37" i="12"/>
  <c r="U37" i="11"/>
  <c r="R33" i="13"/>
  <c r="AH35" i="12"/>
  <c r="U35" i="11"/>
  <c r="R32" i="13"/>
  <c r="AH34" i="12"/>
  <c r="U34" i="11"/>
  <c r="R30" i="13"/>
  <c r="AH32" i="12"/>
  <c r="U32" i="11"/>
  <c r="R27" i="13"/>
  <c r="AH29" i="12"/>
  <c r="U29" i="11"/>
  <c r="R25" i="13"/>
  <c r="AH27" i="12"/>
  <c r="U27" i="11"/>
  <c r="R24" i="13"/>
  <c r="AH26" i="12"/>
  <c r="U26" i="11"/>
  <c r="R22" i="13"/>
  <c r="AH24" i="12"/>
  <c r="U24" i="11"/>
  <c r="R19" i="13"/>
  <c r="AH21" i="12"/>
  <c r="U21" i="11"/>
  <c r="R17" i="13"/>
  <c r="AH19" i="12"/>
  <c r="U19" i="11"/>
  <c r="R16" i="13"/>
  <c r="AH18" i="12"/>
  <c r="U18" i="11"/>
  <c r="R14" i="13"/>
  <c r="AH16" i="12"/>
  <c r="U16" i="11"/>
  <c r="R11" i="13"/>
  <c r="AH13" i="12"/>
  <c r="U13" i="11"/>
  <c r="R9" i="13"/>
  <c r="AH11" i="12"/>
  <c r="U11" i="11"/>
  <c r="R8" i="13"/>
  <c r="AH10" i="12"/>
  <c r="U10" i="11"/>
  <c r="R6" i="13"/>
  <c r="AH8" i="12"/>
  <c r="U8" i="11"/>
  <c r="R3" i="13"/>
  <c r="AH5" i="12"/>
  <c r="U5" i="11"/>
  <c r="DB7" i="14"/>
  <c r="BR6" i="14"/>
  <c r="E3" i="14"/>
  <c r="N36" i="13"/>
  <c r="Y38" i="12"/>
  <c r="Q38" i="11"/>
  <c r="AO27" i="1"/>
  <c r="AQ27" i="1" s="1"/>
  <c r="I21" i="13"/>
  <c r="O23" i="12"/>
  <c r="K23" i="11"/>
  <c r="S12" i="11"/>
  <c r="U8" i="13"/>
  <c r="AP10" i="12"/>
  <c r="X10" i="11"/>
  <c r="P2" i="13"/>
  <c r="AF4" i="12"/>
  <c r="S4" i="11"/>
  <c r="EE5" i="14"/>
  <c r="DS5" i="14"/>
  <c r="DG5" i="14"/>
  <c r="CU5" i="14"/>
  <c r="CI5" i="14"/>
  <c r="BW5" i="14"/>
  <c r="BK5" i="14"/>
  <c r="AY5" i="14"/>
  <c r="AM5" i="14"/>
  <c r="AA5" i="14"/>
  <c r="O5" i="14"/>
  <c r="CO5" i="14"/>
  <c r="AS5" i="14"/>
  <c r="DY5" i="14"/>
  <c r="CC5" i="14"/>
  <c r="AG5" i="14"/>
  <c r="EJ5" i="14"/>
  <c r="BQ5" i="14"/>
  <c r="BE5" i="14"/>
  <c r="U5" i="14"/>
  <c r="H5" i="14"/>
  <c r="DM5" i="14"/>
  <c r="DA5" i="14"/>
  <c r="G37" i="13"/>
  <c r="H39" i="12"/>
  <c r="I39" i="11"/>
  <c r="P39" i="1"/>
  <c r="AO37" i="1"/>
  <c r="I32" i="13"/>
  <c r="O34" i="12"/>
  <c r="K34" i="11"/>
  <c r="D37" i="9"/>
  <c r="E28" i="2"/>
  <c r="E37" i="9" s="1"/>
  <c r="Z61" i="9"/>
  <c r="Q52" i="2"/>
  <c r="X51" i="1"/>
  <c r="W51" i="1" s="1"/>
  <c r="L51" i="11" s="1"/>
  <c r="Z59" i="9"/>
  <c r="Q50" i="2"/>
  <c r="X49" i="1"/>
  <c r="Y49" i="1" s="1"/>
  <c r="Z57" i="9"/>
  <c r="Q48" i="2"/>
  <c r="X47" i="1"/>
  <c r="Y47" i="1" s="1"/>
  <c r="Z55" i="9"/>
  <c r="Q46" i="2"/>
  <c r="X45" i="1"/>
  <c r="Y45" i="1" s="1"/>
  <c r="Z53" i="9"/>
  <c r="Q44" i="2"/>
  <c r="X43" i="1"/>
  <c r="Y43" i="1" s="1"/>
  <c r="Z51" i="9"/>
  <c r="Q42" i="2"/>
  <c r="X41" i="1"/>
  <c r="Y41" i="1" s="1"/>
  <c r="Z49" i="9"/>
  <c r="Q40" i="2"/>
  <c r="X39" i="1"/>
  <c r="Y39" i="1" s="1"/>
  <c r="Z47" i="9"/>
  <c r="Q38" i="2"/>
  <c r="X37" i="1"/>
  <c r="Z45" i="9"/>
  <c r="Q36" i="2"/>
  <c r="X35" i="1"/>
  <c r="Y35" i="1" s="1"/>
  <c r="Z43" i="9"/>
  <c r="Q34" i="2"/>
  <c r="X33" i="1"/>
  <c r="Y33" i="1" s="1"/>
  <c r="Z41" i="9"/>
  <c r="Q32" i="2"/>
  <c r="X31" i="1"/>
  <c r="W31" i="1" s="1"/>
  <c r="L31" i="11" s="1"/>
  <c r="Z39" i="9"/>
  <c r="Q30" i="2"/>
  <c r="X29" i="1"/>
  <c r="W29" i="1" s="1"/>
  <c r="L29" i="11" s="1"/>
  <c r="Z37" i="9"/>
  <c r="Q28" i="2"/>
  <c r="X27" i="1"/>
  <c r="Y27" i="1" s="1"/>
  <c r="Z35" i="9"/>
  <c r="Q26" i="2"/>
  <c r="X25" i="1"/>
  <c r="W25" i="1" s="1"/>
  <c r="L25" i="11" s="1"/>
  <c r="Z33" i="9"/>
  <c r="Q24" i="2"/>
  <c r="X23" i="1"/>
  <c r="Z31" i="9"/>
  <c r="Q22" i="2"/>
  <c r="X21" i="1"/>
  <c r="W21" i="1" s="1"/>
  <c r="L21" i="11" s="1"/>
  <c r="Z29" i="9"/>
  <c r="Q20" i="2"/>
  <c r="X19" i="1"/>
  <c r="W19" i="1" s="1"/>
  <c r="L19" i="11" s="1"/>
  <c r="AU26" i="9"/>
  <c r="AC17" i="2"/>
  <c r="AB17" i="2" s="1"/>
  <c r="AX16" i="1"/>
  <c r="Z21" i="9"/>
  <c r="Q12" i="2"/>
  <c r="X11" i="1"/>
  <c r="W11" i="1" s="1"/>
  <c r="L11" i="11" s="1"/>
  <c r="D56" i="9"/>
  <c r="E47" i="2"/>
  <c r="E56" i="9" s="1"/>
  <c r="D48" i="9"/>
  <c r="E39" i="2"/>
  <c r="E48" i="9" s="1"/>
  <c r="D40" i="9"/>
  <c r="E31" i="2"/>
  <c r="E40" i="9" s="1"/>
  <c r="D62" i="9"/>
  <c r="E53" i="2"/>
  <c r="E62" i="9" s="1"/>
  <c r="D46" i="9"/>
  <c r="E37" i="2"/>
  <c r="E46" i="9" s="1"/>
  <c r="D30" i="9"/>
  <c r="E21" i="2"/>
  <c r="E30" i="9" s="1"/>
  <c r="D22" i="9"/>
  <c r="E13" i="2"/>
  <c r="E22" i="9" s="1"/>
  <c r="D14" i="9"/>
  <c r="E5" i="2"/>
  <c r="E14" i="9" s="1"/>
  <c r="N44" i="13"/>
  <c r="Y46" i="12"/>
  <c r="Q46" i="11"/>
  <c r="AP42" i="12"/>
  <c r="X42" i="11"/>
  <c r="G31" i="13"/>
  <c r="H33" i="12"/>
  <c r="I33" i="11"/>
  <c r="V15" i="13"/>
  <c r="AQ17" i="12"/>
  <c r="Y17" i="11"/>
  <c r="P14" i="13"/>
  <c r="AF16" i="12"/>
  <c r="S16" i="11"/>
  <c r="E18" i="13"/>
  <c r="F20" i="12"/>
  <c r="E20" i="11"/>
  <c r="P20" i="1"/>
  <c r="AO62" i="9"/>
  <c r="Y53" i="2"/>
  <c r="X53" i="2" s="1"/>
  <c r="AO52" i="1"/>
  <c r="BA61" i="9"/>
  <c r="AG52" i="2"/>
  <c r="AF52" i="2" s="1"/>
  <c r="AZ51" i="1"/>
  <c r="AO60" i="9"/>
  <c r="Y51" i="2"/>
  <c r="X51" i="2" s="1"/>
  <c r="AO50" i="1"/>
  <c r="AQ50" i="1" s="1"/>
  <c r="BA59" i="9"/>
  <c r="AG50" i="2"/>
  <c r="AF50" i="2" s="1"/>
  <c r="AZ49" i="1"/>
  <c r="AO58" i="9"/>
  <c r="Y49" i="2"/>
  <c r="X49" i="2" s="1"/>
  <c r="AO48" i="1"/>
  <c r="AQ48" i="1" s="1"/>
  <c r="BA57" i="9"/>
  <c r="AG48" i="2"/>
  <c r="AF48" i="2" s="1"/>
  <c r="AZ47" i="1"/>
  <c r="AO56" i="9"/>
  <c r="Y47" i="2"/>
  <c r="X47" i="2" s="1"/>
  <c r="AO46" i="1"/>
  <c r="BA55" i="9"/>
  <c r="AG46" i="2"/>
  <c r="AF46" i="2" s="1"/>
  <c r="AZ45" i="1"/>
  <c r="AO54" i="9"/>
  <c r="Y45" i="2"/>
  <c r="X45" i="2" s="1"/>
  <c r="AO44" i="1"/>
  <c r="BA53" i="9"/>
  <c r="AG44" i="2"/>
  <c r="AF44" i="2" s="1"/>
  <c r="AZ43" i="1"/>
  <c r="AO52" i="9"/>
  <c r="Y43" i="2"/>
  <c r="X43" i="2" s="1"/>
  <c r="BA51" i="9"/>
  <c r="AG42" i="2"/>
  <c r="AF42" i="2" s="1"/>
  <c r="AZ41" i="1"/>
  <c r="AO50" i="9"/>
  <c r="Y41" i="2"/>
  <c r="X41" i="2" s="1"/>
  <c r="AO40" i="1"/>
  <c r="BA49" i="9"/>
  <c r="AG40" i="2"/>
  <c r="AF40" i="2" s="1"/>
  <c r="AZ39" i="1"/>
  <c r="AO48" i="9"/>
  <c r="Y39" i="2"/>
  <c r="X39" i="2" s="1"/>
  <c r="AO38" i="1"/>
  <c r="BA47" i="9"/>
  <c r="AG38" i="2"/>
  <c r="AF38" i="2" s="1"/>
  <c r="AZ37" i="1"/>
  <c r="AO46" i="9"/>
  <c r="Y37" i="2"/>
  <c r="X37" i="2" s="1"/>
  <c r="AO36" i="1"/>
  <c r="BA45" i="9"/>
  <c r="AG36" i="2"/>
  <c r="AF36" i="2" s="1"/>
  <c r="AZ35" i="1"/>
  <c r="AO44" i="9"/>
  <c r="Y35" i="2"/>
  <c r="X35" i="2" s="1"/>
  <c r="AO34" i="1"/>
  <c r="BA43" i="9"/>
  <c r="AG34" i="2"/>
  <c r="AF34" i="2" s="1"/>
  <c r="AZ33" i="1"/>
  <c r="AO42" i="9"/>
  <c r="Y33" i="2"/>
  <c r="X33" i="2" s="1"/>
  <c r="AO32" i="1"/>
  <c r="AQ32" i="1" s="1"/>
  <c r="BA41" i="9"/>
  <c r="AG32" i="2"/>
  <c r="AF32" i="2" s="1"/>
  <c r="AZ31" i="1"/>
  <c r="AO40" i="9"/>
  <c r="Y31" i="2"/>
  <c r="X31" i="2" s="1"/>
  <c r="BA39" i="9"/>
  <c r="AG30" i="2"/>
  <c r="AF30" i="2" s="1"/>
  <c r="AZ29" i="1"/>
  <c r="AO38" i="9"/>
  <c r="Y29" i="2"/>
  <c r="X29" i="2" s="1"/>
  <c r="AO28" i="1"/>
  <c r="AQ28" i="1" s="1"/>
  <c r="BA37" i="9"/>
  <c r="AG28" i="2"/>
  <c r="AF28" i="2" s="1"/>
  <c r="AZ27" i="1"/>
  <c r="AO36" i="9"/>
  <c r="Y27" i="2"/>
  <c r="X27" i="2" s="1"/>
  <c r="AO26" i="1"/>
  <c r="BA35" i="9"/>
  <c r="AG26" i="2"/>
  <c r="AF26" i="2" s="1"/>
  <c r="AZ25" i="1"/>
  <c r="AO34" i="9"/>
  <c r="Y25" i="2"/>
  <c r="X25" i="2" s="1"/>
  <c r="AO24" i="1"/>
  <c r="AQ24" i="1" s="1"/>
  <c r="BA33" i="9"/>
  <c r="AG24" i="2"/>
  <c r="AF24" i="2" s="1"/>
  <c r="AZ23" i="1"/>
  <c r="AO32" i="9"/>
  <c r="Y23" i="2"/>
  <c r="X23" i="2" s="1"/>
  <c r="AO22" i="1"/>
  <c r="BA31" i="9"/>
  <c r="AG22" i="2"/>
  <c r="AF22" i="2" s="1"/>
  <c r="AZ21" i="1"/>
  <c r="AO30" i="9"/>
  <c r="Y21" i="2"/>
  <c r="X21" i="2" s="1"/>
  <c r="AO20" i="1"/>
  <c r="AQ20" i="1" s="1"/>
  <c r="BA29" i="9"/>
  <c r="AG20" i="2"/>
  <c r="AF20" i="2" s="1"/>
  <c r="AZ19" i="1"/>
  <c r="AO28" i="9"/>
  <c r="Y19" i="2"/>
  <c r="X19" i="2" s="1"/>
  <c r="AO18" i="1"/>
  <c r="BA27" i="9"/>
  <c r="AG18" i="2"/>
  <c r="AF18" i="2" s="1"/>
  <c r="AO26" i="9"/>
  <c r="Y17" i="2"/>
  <c r="X17" i="2" s="1"/>
  <c r="AO16" i="1"/>
  <c r="BA25" i="9"/>
  <c r="AG16" i="2"/>
  <c r="AF16" i="2" s="1"/>
  <c r="AZ15" i="1"/>
  <c r="AO24" i="9"/>
  <c r="Y15" i="2"/>
  <c r="X15" i="2" s="1"/>
  <c r="AO14" i="1"/>
  <c r="BA23" i="9"/>
  <c r="AG14" i="2"/>
  <c r="AF14" i="2" s="1"/>
  <c r="AO22" i="9"/>
  <c r="Y13" i="2"/>
  <c r="X13" i="2" s="1"/>
  <c r="AO12" i="1"/>
  <c r="BA21" i="9"/>
  <c r="AG12" i="2"/>
  <c r="AF12" i="2" s="1"/>
  <c r="AZ11" i="1"/>
  <c r="AO20" i="9"/>
  <c r="Y11" i="2"/>
  <c r="X11" i="2" s="1"/>
  <c r="BA19" i="9"/>
  <c r="AG10" i="2"/>
  <c r="AF10" i="2" s="1"/>
  <c r="AO18" i="9"/>
  <c r="Y9" i="2"/>
  <c r="X9" i="2" s="1"/>
  <c r="AO8" i="1"/>
  <c r="AQ8" i="1" s="1"/>
  <c r="BA17" i="9"/>
  <c r="AG8" i="2"/>
  <c r="AF8" i="2" s="1"/>
  <c r="AZ7" i="1"/>
  <c r="AO16" i="9"/>
  <c r="Y7" i="2"/>
  <c r="X7" i="2" s="1"/>
  <c r="AO6" i="1"/>
  <c r="BA15" i="9"/>
  <c r="AG6" i="2"/>
  <c r="AF6" i="2" s="1"/>
  <c r="AO14" i="9"/>
  <c r="Y5" i="2"/>
  <c r="X5" i="2" s="1"/>
  <c r="AO4" i="1"/>
  <c r="AQ4" i="1" s="1"/>
  <c r="AJ6" i="14"/>
  <c r="I29" i="13"/>
  <c r="O31" i="12"/>
  <c r="K31" i="11"/>
  <c r="G27" i="13"/>
  <c r="H29" i="12"/>
  <c r="I29" i="11"/>
  <c r="I17" i="13"/>
  <c r="O19" i="12"/>
  <c r="K19" i="11"/>
  <c r="Y19" i="1"/>
  <c r="AZ9" i="1"/>
  <c r="P6" i="13"/>
  <c r="AF8" i="12"/>
  <c r="S8" i="11"/>
  <c r="X6" i="11"/>
  <c r="AX44" i="1"/>
  <c r="S43" i="11"/>
  <c r="P29" i="13"/>
  <c r="G22" i="13"/>
  <c r="H24" i="12"/>
  <c r="I24" i="11"/>
  <c r="I20" i="13"/>
  <c r="O22" i="12"/>
  <c r="K22" i="11"/>
  <c r="AD5" i="14"/>
  <c r="D53" i="9"/>
  <c r="E44" i="2"/>
  <c r="E53" i="9" s="1"/>
  <c r="D21" i="9"/>
  <c r="E12" i="2"/>
  <c r="E21" i="9" s="1"/>
  <c r="AU40" i="9"/>
  <c r="AC31" i="2"/>
  <c r="AB31" i="2" s="1"/>
  <c r="AX30" i="1"/>
  <c r="AU24" i="9"/>
  <c r="AC15" i="2"/>
  <c r="AB15" i="2" s="1"/>
  <c r="AX14" i="1"/>
  <c r="Z23" i="9"/>
  <c r="Q14" i="2"/>
  <c r="X13" i="1"/>
  <c r="W13" i="1" s="1"/>
  <c r="L13" i="11" s="1"/>
  <c r="AU18" i="9"/>
  <c r="AC9" i="2"/>
  <c r="AB9" i="2" s="1"/>
  <c r="AX8" i="1"/>
  <c r="Z17" i="9"/>
  <c r="Q8" i="2"/>
  <c r="X7" i="1"/>
  <c r="W7" i="1" s="1"/>
  <c r="L7" i="11" s="1"/>
  <c r="AU14" i="9"/>
  <c r="AC5" i="2"/>
  <c r="AB5" i="2" s="1"/>
  <c r="AX4" i="1"/>
  <c r="D24" i="9"/>
  <c r="E15" i="2"/>
  <c r="E24" i="9" s="1"/>
  <c r="D16" i="9"/>
  <c r="E7" i="2"/>
  <c r="E16" i="9" s="1"/>
  <c r="G19" i="13"/>
  <c r="H21" i="12"/>
  <c r="I21" i="11"/>
  <c r="Q19" i="13"/>
  <c r="AG21" i="12"/>
  <c r="T21" i="11"/>
  <c r="S18" i="11"/>
  <c r="Q15" i="13"/>
  <c r="AG17" i="12"/>
  <c r="T17" i="11"/>
  <c r="E50" i="13"/>
  <c r="F52" i="12"/>
  <c r="E52" i="11"/>
  <c r="P52" i="1"/>
  <c r="D57" i="9"/>
  <c r="E48" i="2"/>
  <c r="E57" i="9" s="1"/>
  <c r="D49" i="9"/>
  <c r="E40" i="2"/>
  <c r="E49" i="9" s="1"/>
  <c r="D41" i="9"/>
  <c r="E32" i="2"/>
  <c r="E41" i="9" s="1"/>
  <c r="D33" i="9"/>
  <c r="E24" i="2"/>
  <c r="E33" i="9" s="1"/>
  <c r="D25" i="9"/>
  <c r="E16" i="2"/>
  <c r="E25" i="9" s="1"/>
  <c r="D17" i="9"/>
  <c r="E8" i="2"/>
  <c r="E17" i="9" s="1"/>
  <c r="Z62" i="9"/>
  <c r="Q53" i="2"/>
  <c r="AU61" i="9"/>
  <c r="AC52" i="2"/>
  <c r="AB52" i="2" s="1"/>
  <c r="AX51" i="1"/>
  <c r="Z60" i="9"/>
  <c r="Q51" i="2"/>
  <c r="X50" i="1"/>
  <c r="Y50" i="1" s="1"/>
  <c r="AU59" i="9"/>
  <c r="AC50" i="2"/>
  <c r="AB50" i="2" s="1"/>
  <c r="AX49" i="1"/>
  <c r="Z58" i="9"/>
  <c r="Q49" i="2"/>
  <c r="X48" i="1"/>
  <c r="W48" i="1" s="1"/>
  <c r="L48" i="11" s="1"/>
  <c r="AU57" i="9"/>
  <c r="AC48" i="2"/>
  <c r="AB48" i="2" s="1"/>
  <c r="AX47" i="1"/>
  <c r="Z56" i="9"/>
  <c r="Q47" i="2"/>
  <c r="X46" i="1"/>
  <c r="AU55" i="9"/>
  <c r="AC46" i="2"/>
  <c r="AB46" i="2" s="1"/>
  <c r="AX45" i="1"/>
  <c r="Z54" i="9"/>
  <c r="Q45" i="2"/>
  <c r="X44" i="1"/>
  <c r="W44" i="1" s="1"/>
  <c r="L44" i="11" s="1"/>
  <c r="AU53" i="9"/>
  <c r="AC44" i="2"/>
  <c r="AB44" i="2" s="1"/>
  <c r="AX43" i="1"/>
  <c r="Z52" i="9"/>
  <c r="Q43" i="2"/>
  <c r="X42" i="1"/>
  <c r="Y42" i="1" s="1"/>
  <c r="AU51" i="9"/>
  <c r="AC42" i="2"/>
  <c r="AB42" i="2" s="1"/>
  <c r="Z50" i="9"/>
  <c r="Q41" i="2"/>
  <c r="X40" i="1"/>
  <c r="Y40" i="1" s="1"/>
  <c r="AU49" i="9"/>
  <c r="AC40" i="2"/>
  <c r="AB40" i="2" s="1"/>
  <c r="AX39" i="1"/>
  <c r="Z48" i="9"/>
  <c r="Q39" i="2"/>
  <c r="X38" i="1"/>
  <c r="Y38" i="1" s="1"/>
  <c r="AU47" i="9"/>
  <c r="AC38" i="2"/>
  <c r="AB38" i="2" s="1"/>
  <c r="AX37" i="1"/>
  <c r="Z46" i="9"/>
  <c r="Q37" i="2"/>
  <c r="X36" i="1"/>
  <c r="Y36" i="1" s="1"/>
  <c r="AU45" i="9"/>
  <c r="AC36" i="2"/>
  <c r="AB36" i="2" s="1"/>
  <c r="AX35" i="1"/>
  <c r="Z44" i="9"/>
  <c r="Q35" i="2"/>
  <c r="X34" i="1"/>
  <c r="W34" i="1" s="1"/>
  <c r="L34" i="11" s="1"/>
  <c r="AU43" i="9"/>
  <c r="AC34" i="2"/>
  <c r="AB34" i="2" s="1"/>
  <c r="AX33" i="1"/>
  <c r="Z42" i="9"/>
  <c r="Q33" i="2"/>
  <c r="X32" i="1"/>
  <c r="Y32" i="1" s="1"/>
  <c r="AU41" i="9"/>
  <c r="AC32" i="2"/>
  <c r="AB32" i="2" s="1"/>
  <c r="AX31" i="1"/>
  <c r="Z40" i="9"/>
  <c r="Q31" i="2"/>
  <c r="X30" i="1"/>
  <c r="W30" i="1" s="1"/>
  <c r="L30" i="11" s="1"/>
  <c r="AU39" i="9"/>
  <c r="AC30" i="2"/>
  <c r="AB30" i="2" s="1"/>
  <c r="Z38" i="9"/>
  <c r="Q29" i="2"/>
  <c r="X28" i="1"/>
  <c r="Y28" i="1" s="1"/>
  <c r="AU37" i="9"/>
  <c r="AC28" i="2"/>
  <c r="AB28" i="2" s="1"/>
  <c r="AX27" i="1"/>
  <c r="Z36" i="9"/>
  <c r="Q27" i="2"/>
  <c r="X26" i="1"/>
  <c r="W26" i="1" s="1"/>
  <c r="L26" i="11" s="1"/>
  <c r="AU35" i="9"/>
  <c r="AC26" i="2"/>
  <c r="AB26" i="2" s="1"/>
  <c r="AX25" i="1"/>
  <c r="Z34" i="9"/>
  <c r="Q25" i="2"/>
  <c r="X24" i="1"/>
  <c r="Y24" i="1" s="1"/>
  <c r="AU33" i="9"/>
  <c r="AC24" i="2"/>
  <c r="AB24" i="2" s="1"/>
  <c r="AX23" i="1"/>
  <c r="Z32" i="9"/>
  <c r="Q23" i="2"/>
  <c r="X22" i="1"/>
  <c r="W22" i="1" s="1"/>
  <c r="L22" i="11" s="1"/>
  <c r="AU31" i="9"/>
  <c r="AC22" i="2"/>
  <c r="AB22" i="2" s="1"/>
  <c r="AX21" i="1"/>
  <c r="Z30" i="9"/>
  <c r="Q21" i="2"/>
  <c r="X20" i="1"/>
  <c r="Y20" i="1" s="1"/>
  <c r="AU29" i="9"/>
  <c r="AC20" i="2"/>
  <c r="AB20" i="2" s="1"/>
  <c r="AX19" i="1"/>
  <c r="Z28" i="9"/>
  <c r="Q19" i="2"/>
  <c r="X18" i="1"/>
  <c r="Y18" i="1" s="1"/>
  <c r="AU27" i="9"/>
  <c r="AC18" i="2"/>
  <c r="AB18" i="2" s="1"/>
  <c r="AX17" i="1"/>
  <c r="Z26" i="9"/>
  <c r="Q17" i="2"/>
  <c r="X16" i="1"/>
  <c r="AU25" i="9"/>
  <c r="AC16" i="2"/>
  <c r="AB16" i="2" s="1"/>
  <c r="AX15" i="1"/>
  <c r="Z24" i="9"/>
  <c r="Q15" i="2"/>
  <c r="X14" i="1"/>
  <c r="W14" i="1" s="1"/>
  <c r="L14" i="11" s="1"/>
  <c r="AU23" i="9"/>
  <c r="AC14" i="2"/>
  <c r="AB14" i="2" s="1"/>
  <c r="AX13" i="1"/>
  <c r="Z22" i="9"/>
  <c r="Q13" i="2"/>
  <c r="X12" i="1"/>
  <c r="Y12" i="1" s="1"/>
  <c r="AU21" i="9"/>
  <c r="AC12" i="2"/>
  <c r="AB12" i="2" s="1"/>
  <c r="AX11" i="1"/>
  <c r="Z20" i="9"/>
  <c r="Q11" i="2"/>
  <c r="X10" i="1"/>
  <c r="W10" i="1" s="1"/>
  <c r="L10" i="11" s="1"/>
  <c r="AU19" i="9"/>
  <c r="AC10" i="2"/>
  <c r="AB10" i="2" s="1"/>
  <c r="Z18" i="9"/>
  <c r="Q9" i="2"/>
  <c r="X8" i="1"/>
  <c r="Y8" i="1" s="1"/>
  <c r="AU17" i="9"/>
  <c r="AC8" i="2"/>
  <c r="AB8" i="2" s="1"/>
  <c r="AX7" i="1"/>
  <c r="Z16" i="9"/>
  <c r="Q7" i="2"/>
  <c r="X6" i="1"/>
  <c r="Y6" i="1" s="1"/>
  <c r="AU15" i="9"/>
  <c r="AC6" i="2"/>
  <c r="AB6" i="2" s="1"/>
  <c r="AX5" i="1"/>
  <c r="Z14" i="9"/>
  <c r="Q5" i="2"/>
  <c r="X4" i="1"/>
  <c r="Y4" i="1" s="1"/>
  <c r="D60" i="9"/>
  <c r="E51" i="2"/>
  <c r="E60" i="9" s="1"/>
  <c r="D52" i="9"/>
  <c r="E43" i="2"/>
  <c r="E52" i="9" s="1"/>
  <c r="D44" i="9"/>
  <c r="E35" i="2"/>
  <c r="E44" i="9" s="1"/>
  <c r="D36" i="9"/>
  <c r="E27" i="2"/>
  <c r="E36" i="9" s="1"/>
  <c r="D28" i="9"/>
  <c r="E19" i="2"/>
  <c r="E28" i="9" s="1"/>
  <c r="D20" i="9"/>
  <c r="E11" i="2"/>
  <c r="E20" i="9" s="1"/>
  <c r="D58" i="9"/>
  <c r="E49" i="2"/>
  <c r="E58" i="9" s="1"/>
  <c r="D50" i="9"/>
  <c r="E41" i="2"/>
  <c r="E50" i="9" s="1"/>
  <c r="D42" i="9"/>
  <c r="E33" i="2"/>
  <c r="E42" i="9" s="1"/>
  <c r="D34" i="9"/>
  <c r="E25" i="2"/>
  <c r="E34" i="9" s="1"/>
  <c r="D26" i="9"/>
  <c r="E17" i="2"/>
  <c r="E26" i="9" s="1"/>
  <c r="D18" i="9"/>
  <c r="E9" i="2"/>
  <c r="E18" i="9" s="1"/>
  <c r="X52" i="1"/>
  <c r="Y52" i="1" s="1"/>
  <c r="N48" i="13"/>
  <c r="Y50" i="12"/>
  <c r="Q50" i="11"/>
  <c r="U44" i="13"/>
  <c r="AP46" i="12"/>
  <c r="X46" i="11"/>
  <c r="N40" i="13"/>
  <c r="Y42" i="12"/>
  <c r="Q42" i="11"/>
  <c r="AO31" i="1"/>
  <c r="I25" i="13"/>
  <c r="O27" i="12"/>
  <c r="K27" i="11"/>
  <c r="G23" i="13"/>
  <c r="H25" i="12"/>
  <c r="I25" i="11"/>
  <c r="AO19" i="1"/>
  <c r="AQ19" i="1" s="1"/>
  <c r="I31" i="13"/>
  <c r="O33" i="12"/>
  <c r="K33" i="11"/>
  <c r="G42" i="13"/>
  <c r="H44" i="12"/>
  <c r="I44" i="11"/>
  <c r="E30" i="13"/>
  <c r="F32" i="12"/>
  <c r="E32" i="11"/>
  <c r="P32" i="1"/>
  <c r="G10" i="13"/>
  <c r="H12" i="12"/>
  <c r="I12" i="11"/>
  <c r="L50" i="13"/>
  <c r="W52" i="12"/>
  <c r="O52" i="11"/>
  <c r="AG52" i="1"/>
  <c r="L47" i="13"/>
  <c r="W49" i="12"/>
  <c r="O49" i="11"/>
  <c r="AG49" i="1"/>
  <c r="L45" i="13"/>
  <c r="W47" i="12"/>
  <c r="O47" i="11"/>
  <c r="AG47" i="1"/>
  <c r="L44" i="13"/>
  <c r="W46" i="12"/>
  <c r="O46" i="11"/>
  <c r="AG46" i="1"/>
  <c r="L42" i="13"/>
  <c r="W44" i="12"/>
  <c r="O44" i="11"/>
  <c r="AG44" i="1"/>
  <c r="L39" i="13"/>
  <c r="W41" i="12"/>
  <c r="O41" i="11"/>
  <c r="AG41" i="1"/>
  <c r="L37" i="13"/>
  <c r="W39" i="12"/>
  <c r="O39" i="11"/>
  <c r="AG39" i="1"/>
  <c r="L36" i="13"/>
  <c r="W38" i="12"/>
  <c r="O38" i="11"/>
  <c r="AG38" i="1"/>
  <c r="L34" i="13"/>
  <c r="W36" i="12"/>
  <c r="O36" i="11"/>
  <c r="AG36" i="1"/>
  <c r="L31" i="13"/>
  <c r="W33" i="12"/>
  <c r="O33" i="11"/>
  <c r="AG33" i="1"/>
  <c r="L29" i="13"/>
  <c r="W31" i="12"/>
  <c r="O31" i="11"/>
  <c r="AG31" i="1"/>
  <c r="L28" i="13"/>
  <c r="W30" i="12"/>
  <c r="O30" i="11"/>
  <c r="AG30" i="1"/>
  <c r="L26" i="13"/>
  <c r="W28" i="12"/>
  <c r="O28" i="11"/>
  <c r="AG28" i="1"/>
  <c r="L23" i="13"/>
  <c r="W25" i="12"/>
  <c r="O25" i="11"/>
  <c r="AG25" i="1"/>
  <c r="L21" i="13"/>
  <c r="W23" i="12"/>
  <c r="O23" i="11"/>
  <c r="AG23" i="1"/>
  <c r="L20" i="13"/>
  <c r="W22" i="12"/>
  <c r="O22" i="11"/>
  <c r="AG22" i="1"/>
  <c r="L18" i="13"/>
  <c r="W20" i="12"/>
  <c r="O20" i="11"/>
  <c r="AG20" i="1"/>
  <c r="L15" i="13"/>
  <c r="W17" i="12"/>
  <c r="O17" i="11"/>
  <c r="AG17" i="1"/>
  <c r="L13" i="13"/>
  <c r="W15" i="12"/>
  <c r="O15" i="11"/>
  <c r="AG15" i="1"/>
  <c r="L12" i="13"/>
  <c r="W14" i="12"/>
  <c r="O14" i="11"/>
  <c r="AG14" i="1"/>
  <c r="L10" i="13"/>
  <c r="W12" i="12"/>
  <c r="O12" i="11"/>
  <c r="AG12" i="1"/>
  <c r="L7" i="13"/>
  <c r="W9" i="12"/>
  <c r="O9" i="11"/>
  <c r="AG9" i="1"/>
  <c r="L5" i="13"/>
  <c r="W7" i="12"/>
  <c r="O7" i="11"/>
  <c r="AG7" i="1"/>
  <c r="L4" i="13"/>
  <c r="W6" i="12"/>
  <c r="O6" i="11"/>
  <c r="AG6" i="1"/>
  <c r="L2" i="13"/>
  <c r="W4" i="12"/>
  <c r="O4" i="11"/>
  <c r="AG4" i="1"/>
  <c r="DB6" i="14"/>
  <c r="BR5" i="14"/>
  <c r="BR3" i="14"/>
  <c r="E2" i="14"/>
  <c r="G47" i="13"/>
  <c r="H49" i="12"/>
  <c r="I49" i="11"/>
  <c r="I45" i="13"/>
  <c r="O47" i="12"/>
  <c r="K47" i="11"/>
  <c r="G43" i="13"/>
  <c r="H45" i="12"/>
  <c r="I45" i="11"/>
  <c r="I41" i="13"/>
  <c r="O43" i="12"/>
  <c r="K43" i="11"/>
  <c r="G39" i="13"/>
  <c r="H41" i="12"/>
  <c r="I41" i="11"/>
  <c r="I37" i="13"/>
  <c r="O39" i="12"/>
  <c r="K39" i="11"/>
  <c r="W39" i="1"/>
  <c r="L39" i="11" s="1"/>
  <c r="G35" i="13"/>
  <c r="H37" i="12"/>
  <c r="I37" i="11"/>
  <c r="I33" i="13"/>
  <c r="O35" i="12"/>
  <c r="K35" i="11"/>
  <c r="P30" i="13"/>
  <c r="AF32" i="12"/>
  <c r="S32" i="11"/>
  <c r="M29" i="13"/>
  <c r="X31" i="12"/>
  <c r="P31" i="11"/>
  <c r="P26" i="13"/>
  <c r="AF28" i="12"/>
  <c r="S28" i="11"/>
  <c r="M25" i="13"/>
  <c r="X27" i="12"/>
  <c r="P27" i="11"/>
  <c r="P22" i="13"/>
  <c r="AF24" i="12"/>
  <c r="S24" i="11"/>
  <c r="M21" i="13"/>
  <c r="X23" i="12"/>
  <c r="P23" i="11"/>
  <c r="P18" i="13"/>
  <c r="AF20" i="12"/>
  <c r="S20" i="11"/>
  <c r="M17" i="13"/>
  <c r="X19" i="12"/>
  <c r="P19" i="11"/>
  <c r="E15" i="13"/>
  <c r="F17" i="12"/>
  <c r="E17" i="11"/>
  <c r="P17" i="1"/>
  <c r="E11" i="13"/>
  <c r="F13" i="12"/>
  <c r="E13" i="11"/>
  <c r="P13" i="1"/>
  <c r="I9" i="13"/>
  <c r="O11" i="12"/>
  <c r="K11" i="11"/>
  <c r="E7" i="13"/>
  <c r="F9" i="12"/>
  <c r="E9" i="11"/>
  <c r="P9" i="1"/>
  <c r="I5" i="13"/>
  <c r="O7" i="12"/>
  <c r="K7" i="11"/>
  <c r="E3" i="13"/>
  <c r="F5" i="12"/>
  <c r="E5" i="11"/>
  <c r="P5" i="1"/>
  <c r="AN6" i="14"/>
  <c r="CP5" i="14"/>
  <c r="DT3" i="14"/>
  <c r="P2" i="14"/>
  <c r="R5" i="14" s="1"/>
  <c r="M2" i="14"/>
  <c r="AZ3" i="14"/>
  <c r="G49" i="13"/>
  <c r="H51" i="12"/>
  <c r="I51" i="11"/>
  <c r="P51" i="1"/>
  <c r="I39" i="13"/>
  <c r="O41" i="12"/>
  <c r="K41" i="11"/>
  <c r="I23" i="13"/>
  <c r="O25" i="12"/>
  <c r="K25" i="11"/>
  <c r="E17" i="13"/>
  <c r="F19" i="12"/>
  <c r="E19" i="11"/>
  <c r="P19" i="1"/>
  <c r="CP7" i="14"/>
  <c r="G46" i="13"/>
  <c r="H48" i="12"/>
  <c r="I48" i="11"/>
  <c r="I44" i="13"/>
  <c r="O46" i="12"/>
  <c r="K46" i="11"/>
  <c r="E42" i="13"/>
  <c r="F44" i="12"/>
  <c r="E44" i="11"/>
  <c r="P44" i="1"/>
  <c r="G34" i="13"/>
  <c r="H36" i="12"/>
  <c r="I36" i="11"/>
  <c r="I24" i="13"/>
  <c r="O26" i="12"/>
  <c r="K26" i="11"/>
  <c r="Y26" i="1"/>
  <c r="E22" i="13"/>
  <c r="F24" i="12"/>
  <c r="E24" i="11"/>
  <c r="P24" i="1"/>
  <c r="G14" i="13"/>
  <c r="H16" i="12"/>
  <c r="I16" i="11"/>
  <c r="I12" i="13"/>
  <c r="O14" i="12"/>
  <c r="K14" i="11"/>
  <c r="E10" i="13"/>
  <c r="F12" i="12"/>
  <c r="E12" i="11"/>
  <c r="P12" i="1"/>
  <c r="G2" i="13"/>
  <c r="H4" i="12"/>
  <c r="I4" i="11"/>
  <c r="G29" i="13"/>
  <c r="H31" i="12"/>
  <c r="I31" i="11"/>
  <c r="P31" i="1"/>
  <c r="AN4" i="14"/>
  <c r="AD4" i="14"/>
  <c r="I15" i="12"/>
  <c r="J15" i="11"/>
  <c r="I43" i="13"/>
  <c r="O45" i="12"/>
  <c r="K45" i="11"/>
  <c r="E33" i="13"/>
  <c r="F35" i="12"/>
  <c r="E35" i="11"/>
  <c r="P35" i="1"/>
  <c r="P12" i="13"/>
  <c r="AF14" i="12"/>
  <c r="S14" i="11"/>
  <c r="BZ6" i="14"/>
  <c r="AZ2" i="14"/>
  <c r="I50" i="13"/>
  <c r="O52" i="12"/>
  <c r="K52" i="11"/>
  <c r="E48" i="13"/>
  <c r="F50" i="12"/>
  <c r="E50" i="11"/>
  <c r="P50" i="1"/>
  <c r="L49" i="13"/>
  <c r="W51" i="12"/>
  <c r="O51" i="11"/>
  <c r="AG51" i="1"/>
  <c r="L48" i="13"/>
  <c r="W50" i="12"/>
  <c r="O50" i="11"/>
  <c r="AG50" i="1"/>
  <c r="L46" i="13"/>
  <c r="W48" i="12"/>
  <c r="O48" i="11"/>
  <c r="AG48" i="1"/>
  <c r="L43" i="13"/>
  <c r="W45" i="12"/>
  <c r="O45" i="11"/>
  <c r="AG45" i="1"/>
  <c r="L41" i="13"/>
  <c r="W43" i="12"/>
  <c r="O43" i="11"/>
  <c r="AG43" i="1"/>
  <c r="L40" i="13"/>
  <c r="W42" i="12"/>
  <c r="O42" i="11"/>
  <c r="AG42" i="1"/>
  <c r="L38" i="13"/>
  <c r="W40" i="12"/>
  <c r="O40" i="11"/>
  <c r="AG40" i="1"/>
  <c r="L35" i="13"/>
  <c r="W37" i="12"/>
  <c r="O37" i="11"/>
  <c r="AG37" i="1"/>
  <c r="L33" i="13"/>
  <c r="W35" i="12"/>
  <c r="O35" i="11"/>
  <c r="AG35" i="1"/>
  <c r="L32" i="13"/>
  <c r="W34" i="12"/>
  <c r="O34" i="11"/>
  <c r="AG34" i="1"/>
  <c r="L30" i="13"/>
  <c r="W32" i="12"/>
  <c r="O32" i="11"/>
  <c r="AG32" i="1"/>
  <c r="L27" i="13"/>
  <c r="W29" i="12"/>
  <c r="O29" i="11"/>
  <c r="AG29" i="1"/>
  <c r="L25" i="13"/>
  <c r="W27" i="12"/>
  <c r="O27" i="11"/>
  <c r="AG27" i="1"/>
  <c r="L24" i="13"/>
  <c r="W26" i="12"/>
  <c r="O26" i="11"/>
  <c r="AG26" i="1"/>
  <c r="L22" i="13"/>
  <c r="W24" i="12"/>
  <c r="O24" i="11"/>
  <c r="AG24" i="1"/>
  <c r="L19" i="13"/>
  <c r="W21" i="12"/>
  <c r="O21" i="11"/>
  <c r="AG21" i="1"/>
  <c r="L17" i="13"/>
  <c r="W19" i="12"/>
  <c r="O19" i="11"/>
  <c r="AG19" i="1"/>
  <c r="L16" i="13"/>
  <c r="W18" i="12"/>
  <c r="O18" i="11"/>
  <c r="AG18" i="1"/>
  <c r="L14" i="13"/>
  <c r="W16" i="12"/>
  <c r="O16" i="11"/>
  <c r="AG16" i="1"/>
  <c r="L11" i="13"/>
  <c r="W13" i="12"/>
  <c r="O13" i="11"/>
  <c r="AG13" i="1"/>
  <c r="L9" i="13"/>
  <c r="W11" i="12"/>
  <c r="O11" i="11"/>
  <c r="AG11" i="1"/>
  <c r="L8" i="13"/>
  <c r="W10" i="12"/>
  <c r="O10" i="11"/>
  <c r="AG10" i="1"/>
  <c r="L6" i="13"/>
  <c r="W8" i="12"/>
  <c r="O8" i="11"/>
  <c r="AG8" i="1"/>
  <c r="L3" i="13"/>
  <c r="W5" i="12"/>
  <c r="O5" i="11"/>
  <c r="AG5" i="1"/>
  <c r="BR7" i="14"/>
  <c r="E6" i="14"/>
  <c r="DB4" i="14"/>
  <c r="E4" i="14"/>
  <c r="DB2" i="14"/>
  <c r="AJ5" i="14"/>
  <c r="M49" i="13"/>
  <c r="X51" i="12"/>
  <c r="P51" i="11"/>
  <c r="E47" i="13"/>
  <c r="F49" i="12"/>
  <c r="E49" i="11"/>
  <c r="P49" i="1"/>
  <c r="E43" i="13"/>
  <c r="F45" i="12"/>
  <c r="E45" i="11"/>
  <c r="P45" i="1"/>
  <c r="E39" i="13"/>
  <c r="F41" i="12"/>
  <c r="E41" i="11"/>
  <c r="P41" i="1"/>
  <c r="E35" i="13"/>
  <c r="F37" i="12"/>
  <c r="E37" i="11"/>
  <c r="P37" i="1"/>
  <c r="U32" i="13"/>
  <c r="AP34" i="12"/>
  <c r="X34" i="11"/>
  <c r="N32" i="13"/>
  <c r="Y34" i="12"/>
  <c r="Q34" i="11"/>
  <c r="U28" i="13"/>
  <c r="N28" i="13"/>
  <c r="Y30" i="12"/>
  <c r="Q30" i="11"/>
  <c r="U24" i="13"/>
  <c r="AP26" i="12"/>
  <c r="X26" i="11"/>
  <c r="N24" i="13"/>
  <c r="Y26" i="12"/>
  <c r="Q26" i="11"/>
  <c r="U20" i="13"/>
  <c r="AP22" i="12"/>
  <c r="X22" i="11"/>
  <c r="N20" i="13"/>
  <c r="Y22" i="12"/>
  <c r="Q22" i="11"/>
  <c r="G15" i="13"/>
  <c r="H17" i="12"/>
  <c r="I17" i="11"/>
  <c r="I13" i="13"/>
  <c r="O15" i="12"/>
  <c r="K15" i="11"/>
  <c r="Y15" i="1"/>
  <c r="G11" i="13"/>
  <c r="H13" i="12"/>
  <c r="I13" i="11"/>
  <c r="G7" i="13"/>
  <c r="H9" i="12"/>
  <c r="I9" i="11"/>
  <c r="G3" i="13"/>
  <c r="H5" i="12"/>
  <c r="I5" i="11"/>
  <c r="DT7" i="14"/>
  <c r="P6" i="14"/>
  <c r="M6" i="14"/>
  <c r="BZ4" i="14"/>
  <c r="AN2" i="14"/>
  <c r="G33" i="13"/>
  <c r="H35" i="12"/>
  <c r="I35" i="11"/>
  <c r="E21" i="13"/>
  <c r="F23" i="12"/>
  <c r="E23" i="11"/>
  <c r="P23" i="1"/>
  <c r="I15" i="13"/>
  <c r="O17" i="12"/>
  <c r="K17" i="11"/>
  <c r="I11" i="13"/>
  <c r="O13" i="12"/>
  <c r="K13" i="11"/>
  <c r="P8" i="13"/>
  <c r="AF10" i="12"/>
  <c r="S10" i="11"/>
  <c r="AQ10" i="1"/>
  <c r="K7" i="14"/>
  <c r="G50" i="13"/>
  <c r="H52" i="12"/>
  <c r="I52" i="11"/>
  <c r="P49" i="13"/>
  <c r="AF51" i="12"/>
  <c r="S51" i="11"/>
  <c r="I40" i="13"/>
  <c r="O42" i="12"/>
  <c r="K42" i="11"/>
  <c r="E38" i="13"/>
  <c r="F40" i="12"/>
  <c r="E40" i="11"/>
  <c r="P40" i="1"/>
  <c r="G30" i="13"/>
  <c r="H32" i="12"/>
  <c r="I32" i="11"/>
  <c r="I28" i="13"/>
  <c r="O30" i="12"/>
  <c r="K30" i="11"/>
  <c r="E26" i="13"/>
  <c r="F28" i="12"/>
  <c r="E28" i="11"/>
  <c r="P28" i="1"/>
  <c r="H20" i="12"/>
  <c r="G18" i="13"/>
  <c r="I20" i="11"/>
  <c r="P17" i="13"/>
  <c r="AF19" i="12"/>
  <c r="S19" i="11"/>
  <c r="I8" i="13"/>
  <c r="O10" i="12"/>
  <c r="K10" i="11"/>
  <c r="E6" i="13"/>
  <c r="F8" i="12"/>
  <c r="E8" i="11"/>
  <c r="P8" i="1"/>
  <c r="P5" i="13"/>
  <c r="AF7" i="12"/>
  <c r="S7" i="11"/>
  <c r="AZ7" i="14"/>
  <c r="AN5" i="14"/>
  <c r="E41" i="13"/>
  <c r="F43" i="12"/>
  <c r="E43" i="11"/>
  <c r="P43" i="1"/>
  <c r="G17" i="13"/>
  <c r="I19" i="11"/>
  <c r="H19" i="12"/>
  <c r="G9" i="13"/>
  <c r="H11" i="12"/>
  <c r="I11" i="11"/>
  <c r="I3" i="13"/>
  <c r="O5" i="12"/>
  <c r="K5" i="11"/>
  <c r="W5" i="1"/>
  <c r="L5" i="11" s="1"/>
  <c r="G48" i="13"/>
  <c r="H50" i="12"/>
  <c r="I50" i="11"/>
  <c r="R50" i="13"/>
  <c r="AH52" i="12"/>
  <c r="U52" i="11"/>
  <c r="R47" i="13"/>
  <c r="AH49" i="12"/>
  <c r="U49" i="11"/>
  <c r="R45" i="13"/>
  <c r="AH47" i="12"/>
  <c r="U47" i="11"/>
  <c r="R44" i="13"/>
  <c r="AH46" i="12"/>
  <c r="U46" i="11"/>
  <c r="R42" i="13"/>
  <c r="AH44" i="12"/>
  <c r="U44" i="11"/>
  <c r="R39" i="13"/>
  <c r="AH41" i="12"/>
  <c r="U41" i="11"/>
  <c r="R37" i="13"/>
  <c r="AH39" i="12"/>
  <c r="U39" i="11"/>
  <c r="R36" i="13"/>
  <c r="AH38" i="12"/>
  <c r="U38" i="11"/>
  <c r="R34" i="13"/>
  <c r="AH36" i="12"/>
  <c r="U36" i="11"/>
  <c r="R31" i="13"/>
  <c r="AH33" i="12"/>
  <c r="U33" i="11"/>
  <c r="R29" i="13"/>
  <c r="AH31" i="12"/>
  <c r="U31" i="11"/>
  <c r="R28" i="13"/>
  <c r="AH30" i="12"/>
  <c r="U30" i="11"/>
  <c r="R26" i="13"/>
  <c r="AH28" i="12"/>
  <c r="U28" i="11"/>
  <c r="R23" i="13"/>
  <c r="AH25" i="12"/>
  <c r="U25" i="11"/>
  <c r="R21" i="13"/>
  <c r="AH23" i="12"/>
  <c r="U23" i="11"/>
  <c r="R20" i="13"/>
  <c r="AH22" i="12"/>
  <c r="U22" i="11"/>
  <c r="R18" i="13"/>
  <c r="AH20" i="12"/>
  <c r="U20" i="11"/>
  <c r="R15" i="13"/>
  <c r="AH17" i="12"/>
  <c r="U17" i="11"/>
  <c r="R13" i="13"/>
  <c r="AH15" i="12"/>
  <c r="U15" i="11"/>
  <c r="R12" i="13"/>
  <c r="AH14" i="12"/>
  <c r="U14" i="11"/>
  <c r="R10" i="13"/>
  <c r="AH12" i="12"/>
  <c r="U12" i="11"/>
  <c r="R7" i="13"/>
  <c r="AH9" i="12"/>
  <c r="U9" i="11"/>
  <c r="R5" i="13"/>
  <c r="AH7" i="12"/>
  <c r="U7" i="11"/>
  <c r="R4" i="13"/>
  <c r="AH6" i="12"/>
  <c r="U6" i="11"/>
  <c r="R2" i="13"/>
  <c r="AH4" i="12"/>
  <c r="U4" i="11"/>
  <c r="E7" i="14"/>
  <c r="DB5" i="14"/>
  <c r="BR4" i="14"/>
  <c r="DB3" i="14"/>
  <c r="BR2" i="14"/>
  <c r="BT2" i="14" s="1"/>
  <c r="AJ7" i="14"/>
  <c r="I49" i="13"/>
  <c r="O51" i="12"/>
  <c r="K51" i="11"/>
  <c r="P46" i="13"/>
  <c r="AF48" i="12"/>
  <c r="S48" i="11"/>
  <c r="M45" i="13"/>
  <c r="X47" i="12"/>
  <c r="P47" i="11"/>
  <c r="P42" i="13"/>
  <c r="AF44" i="12"/>
  <c r="S44" i="11"/>
  <c r="AQ44" i="1"/>
  <c r="M41" i="13"/>
  <c r="X43" i="12"/>
  <c r="P43" i="11"/>
  <c r="P38" i="13"/>
  <c r="AF40" i="12"/>
  <c r="S40" i="11"/>
  <c r="M37" i="13"/>
  <c r="X39" i="12"/>
  <c r="P39" i="11"/>
  <c r="P34" i="13"/>
  <c r="AF36" i="12"/>
  <c r="S36" i="11"/>
  <c r="M33" i="13"/>
  <c r="X35" i="12"/>
  <c r="P35" i="11"/>
  <c r="E31" i="13"/>
  <c r="F33" i="12"/>
  <c r="E33" i="11"/>
  <c r="P33" i="1"/>
  <c r="E27" i="13"/>
  <c r="F29" i="12"/>
  <c r="E29" i="11"/>
  <c r="P29" i="1"/>
  <c r="E23" i="13"/>
  <c r="F25" i="12"/>
  <c r="E25" i="11"/>
  <c r="P25" i="1"/>
  <c r="E19" i="13"/>
  <c r="F21" i="12"/>
  <c r="E21" i="11"/>
  <c r="P21" i="1"/>
  <c r="AP18" i="12"/>
  <c r="X18" i="11"/>
  <c r="N16" i="13"/>
  <c r="Y18" i="12"/>
  <c r="Q18" i="11"/>
  <c r="N12" i="13"/>
  <c r="Y14" i="12"/>
  <c r="Q14" i="11"/>
  <c r="AD6" i="14"/>
  <c r="AZ4" i="14"/>
  <c r="G41" i="13"/>
  <c r="H43" i="12"/>
  <c r="I43" i="11"/>
  <c r="I35" i="13"/>
  <c r="O37" i="12"/>
  <c r="K37" i="11"/>
  <c r="I27" i="13"/>
  <c r="O29" i="12"/>
  <c r="K29" i="11"/>
  <c r="G25" i="13"/>
  <c r="H27" i="12"/>
  <c r="I27" i="11"/>
  <c r="P27" i="1"/>
  <c r="I19" i="13"/>
  <c r="O21" i="12"/>
  <c r="K21" i="11"/>
  <c r="I7" i="13"/>
  <c r="O9" i="12"/>
  <c r="K9" i="11"/>
  <c r="W9" i="1"/>
  <c r="L9" i="11" s="1"/>
  <c r="E5" i="13"/>
  <c r="F7" i="12"/>
  <c r="E7" i="11"/>
  <c r="P7" i="1"/>
  <c r="CP3" i="14"/>
  <c r="K3" i="14"/>
  <c r="I48" i="13"/>
  <c r="O50" i="12"/>
  <c r="K50" i="11"/>
  <c r="E46" i="13"/>
  <c r="F48" i="12"/>
  <c r="E48" i="11"/>
  <c r="P48" i="1"/>
  <c r="P45" i="13"/>
  <c r="G38" i="13"/>
  <c r="H40" i="12"/>
  <c r="I40" i="11"/>
  <c r="I36" i="13"/>
  <c r="O38" i="12"/>
  <c r="K38" i="11"/>
  <c r="E34" i="13"/>
  <c r="F36" i="12"/>
  <c r="E36" i="11"/>
  <c r="P36" i="1"/>
  <c r="G26" i="13"/>
  <c r="H28" i="12"/>
  <c r="I28" i="11"/>
  <c r="P25" i="13"/>
  <c r="AF27" i="12"/>
  <c r="S27" i="11"/>
  <c r="I16" i="13"/>
  <c r="O18" i="12"/>
  <c r="K18" i="11"/>
  <c r="W18" i="1"/>
  <c r="L18" i="11" s="1"/>
  <c r="E14" i="13"/>
  <c r="F16" i="12"/>
  <c r="E16" i="11"/>
  <c r="P16" i="1"/>
  <c r="P13" i="13"/>
  <c r="AF15" i="12"/>
  <c r="S15" i="11"/>
  <c r="G6" i="13"/>
  <c r="H8" i="12"/>
  <c r="I8" i="11"/>
  <c r="I4" i="13"/>
  <c r="O6" i="12"/>
  <c r="K6" i="11"/>
  <c r="E2" i="13"/>
  <c r="F4" i="12"/>
  <c r="E4" i="11"/>
  <c r="P4" i="1"/>
  <c r="K4" i="14"/>
  <c r="P47" i="13"/>
  <c r="AF49" i="12"/>
  <c r="S49" i="11"/>
  <c r="G44" i="13"/>
  <c r="H46" i="12"/>
  <c r="I46" i="11"/>
  <c r="P39" i="13"/>
  <c r="AF41" i="12"/>
  <c r="S41" i="11"/>
  <c r="AQ41" i="1"/>
  <c r="P35" i="13"/>
  <c r="I30" i="13"/>
  <c r="O32" i="12"/>
  <c r="K32" i="11"/>
  <c r="E28" i="13"/>
  <c r="F30" i="12"/>
  <c r="E30" i="11"/>
  <c r="P30" i="1"/>
  <c r="G24" i="13"/>
  <c r="H26" i="12"/>
  <c r="I26" i="11"/>
  <c r="P19" i="13"/>
  <c r="AF21" i="12"/>
  <c r="P15" i="13"/>
  <c r="AF17" i="12"/>
  <c r="S17" i="11"/>
  <c r="AQ17" i="1"/>
  <c r="I10" i="13"/>
  <c r="O12" i="12"/>
  <c r="K12" i="11"/>
  <c r="E8" i="13"/>
  <c r="F10" i="12"/>
  <c r="E10" i="11"/>
  <c r="P10" i="1"/>
  <c r="E4" i="13"/>
  <c r="F6" i="12"/>
  <c r="E6" i="11"/>
  <c r="P6" i="1"/>
  <c r="AN7" i="14"/>
  <c r="X6" i="14"/>
  <c r="K6" i="14"/>
  <c r="EE6" i="14"/>
  <c r="DS6" i="14"/>
  <c r="DG6" i="14"/>
  <c r="CU6" i="14"/>
  <c r="CI6" i="14"/>
  <c r="BW6" i="14"/>
  <c r="BK6" i="14"/>
  <c r="AY6" i="14"/>
  <c r="AM6" i="14"/>
  <c r="AA6" i="14"/>
  <c r="O6" i="14"/>
  <c r="EJ6" i="14"/>
  <c r="H6" i="14"/>
  <c r="DY6" i="14"/>
  <c r="CC6" i="14"/>
  <c r="AG6" i="14"/>
  <c r="DM6" i="14"/>
  <c r="BQ6" i="14"/>
  <c r="U6" i="14"/>
  <c r="DA6" i="14"/>
  <c r="CO6" i="14"/>
  <c r="BE6" i="14"/>
  <c r="AS6" i="14"/>
  <c r="M3" i="14"/>
  <c r="P3" i="14"/>
  <c r="AD3" i="14"/>
  <c r="DY4" i="14"/>
  <c r="DM4" i="14"/>
  <c r="DA4" i="14"/>
  <c r="CO4" i="14"/>
  <c r="CC4" i="14"/>
  <c r="BQ4" i="14"/>
  <c r="BE4" i="14"/>
  <c r="EJ4" i="14"/>
  <c r="CU4" i="14"/>
  <c r="AY4" i="14"/>
  <c r="AS4" i="14"/>
  <c r="U4" i="14"/>
  <c r="EE4" i="14"/>
  <c r="CI4" i="14"/>
  <c r="AA4" i="14"/>
  <c r="H4" i="14"/>
  <c r="BW4" i="14"/>
  <c r="BK4" i="14"/>
  <c r="AM4" i="14"/>
  <c r="O4" i="14"/>
  <c r="DS4" i="14"/>
  <c r="AG4" i="14"/>
  <c r="DG4" i="14"/>
  <c r="AQ38" i="1"/>
  <c r="M38" i="13"/>
  <c r="X40" i="12"/>
  <c r="P40" i="11"/>
  <c r="I34" i="13"/>
  <c r="O36" i="12"/>
  <c r="K36" i="11"/>
  <c r="E32" i="13"/>
  <c r="F34" i="12"/>
  <c r="E34" i="11"/>
  <c r="P34" i="1"/>
  <c r="G28" i="13"/>
  <c r="H30" i="12"/>
  <c r="I30" i="11"/>
  <c r="P23" i="13"/>
  <c r="AF25" i="12"/>
  <c r="S25" i="11"/>
  <c r="I18" i="13"/>
  <c r="O20" i="12"/>
  <c r="K20" i="11"/>
  <c r="N17" i="13"/>
  <c r="Y19" i="12"/>
  <c r="Q19" i="11"/>
  <c r="I14" i="13"/>
  <c r="O16" i="12"/>
  <c r="K16" i="11"/>
  <c r="E12" i="13"/>
  <c r="F14" i="12"/>
  <c r="E14" i="11"/>
  <c r="P14" i="1"/>
  <c r="G8" i="13"/>
  <c r="H10" i="12"/>
  <c r="I10" i="11"/>
  <c r="G4" i="13"/>
  <c r="H6" i="12"/>
  <c r="I6" i="11"/>
  <c r="AN3" i="14"/>
  <c r="K2" i="14"/>
  <c r="EJ2" i="14"/>
  <c r="H2" i="14"/>
  <c r="DS2" i="14"/>
  <c r="CU2" i="14"/>
  <c r="BW2" i="14"/>
  <c r="AY2" i="14"/>
  <c r="AA2" i="14"/>
  <c r="DY2" i="14"/>
  <c r="DA2" i="14"/>
  <c r="CC2" i="14"/>
  <c r="BE2" i="14"/>
  <c r="AG2" i="14"/>
  <c r="DM2" i="14"/>
  <c r="CO2" i="14"/>
  <c r="BQ2" i="14"/>
  <c r="AS2" i="14"/>
  <c r="U2" i="14"/>
  <c r="EE2" i="14"/>
  <c r="DG2" i="14"/>
  <c r="CI2" i="14"/>
  <c r="BK2" i="14"/>
  <c r="AM2" i="14"/>
  <c r="O2" i="14"/>
  <c r="X4" i="14"/>
  <c r="BZ3" i="14"/>
  <c r="AF50" i="12"/>
  <c r="P48" i="13"/>
  <c r="S50" i="11"/>
  <c r="P40" i="13"/>
  <c r="G21" i="13"/>
  <c r="H23" i="12"/>
  <c r="I23" i="11"/>
  <c r="AZ6" i="14"/>
  <c r="P4" i="14"/>
  <c r="M4" i="14"/>
  <c r="I42" i="13"/>
  <c r="O44" i="12"/>
  <c r="K44" i="11"/>
  <c r="Y44" i="1"/>
  <c r="E40" i="13"/>
  <c r="F42" i="12"/>
  <c r="E42" i="11"/>
  <c r="P42" i="1"/>
  <c r="I38" i="13"/>
  <c r="O40" i="12"/>
  <c r="K40" i="11"/>
  <c r="E36" i="13"/>
  <c r="F38" i="12"/>
  <c r="E38" i="11"/>
  <c r="P38" i="1"/>
  <c r="G32" i="13"/>
  <c r="H34" i="12"/>
  <c r="I34" i="11"/>
  <c r="S29" i="11"/>
  <c r="I22" i="13"/>
  <c r="O24" i="12"/>
  <c r="K24" i="11"/>
  <c r="E20" i="13"/>
  <c r="F22" i="12"/>
  <c r="E22" i="11"/>
  <c r="P22" i="1"/>
  <c r="E16" i="13"/>
  <c r="F18" i="12"/>
  <c r="E18" i="11"/>
  <c r="P18" i="1"/>
  <c r="G12" i="13"/>
  <c r="H14" i="12"/>
  <c r="I14" i="11"/>
  <c r="P7" i="13"/>
  <c r="AF9" i="12"/>
  <c r="S9" i="11"/>
  <c r="P3" i="13"/>
  <c r="AF5" i="12"/>
  <c r="S5" i="11"/>
  <c r="CP6" i="14"/>
  <c r="AZ5" i="14"/>
  <c r="CD4" i="14"/>
  <c r="CF4" i="14" s="1"/>
  <c r="X2" i="14"/>
  <c r="G13" i="13"/>
  <c r="H15" i="12"/>
  <c r="I15" i="11"/>
  <c r="G5" i="13"/>
  <c r="H7" i="12"/>
  <c r="I7" i="11"/>
  <c r="BZ5" i="14"/>
  <c r="I46" i="13"/>
  <c r="O48" i="12"/>
  <c r="K48" i="11"/>
  <c r="Y48" i="1"/>
  <c r="E44" i="13"/>
  <c r="F46" i="12"/>
  <c r="E46" i="11"/>
  <c r="P46" i="1"/>
  <c r="G40" i="13"/>
  <c r="H42" i="12"/>
  <c r="I42" i="11"/>
  <c r="G36" i="13"/>
  <c r="H38" i="12"/>
  <c r="I38" i="11"/>
  <c r="P31" i="13"/>
  <c r="AF33" i="12"/>
  <c r="S33" i="11"/>
  <c r="I26" i="13"/>
  <c r="O28" i="12"/>
  <c r="K28" i="11"/>
  <c r="E24" i="13"/>
  <c r="F26" i="12"/>
  <c r="E26" i="11"/>
  <c r="P26" i="1"/>
  <c r="G20" i="13"/>
  <c r="H22" i="12"/>
  <c r="I22" i="11"/>
  <c r="G16" i="13"/>
  <c r="H18" i="12"/>
  <c r="I18" i="11"/>
  <c r="P11" i="13"/>
  <c r="AF13" i="12"/>
  <c r="S13" i="11"/>
  <c r="I6" i="13"/>
  <c r="O8" i="12"/>
  <c r="K8" i="11"/>
  <c r="N5" i="13"/>
  <c r="Y7" i="12"/>
  <c r="Q7" i="11"/>
  <c r="I2" i="13"/>
  <c r="O4" i="12"/>
  <c r="K4" i="11"/>
  <c r="P7" i="14"/>
  <c r="M7" i="14"/>
  <c r="AD7" i="14"/>
  <c r="AE7" i="14" s="1"/>
  <c r="AC7" i="14" s="1"/>
  <c r="CP2" i="14"/>
  <c r="I47" i="13"/>
  <c r="O49" i="12"/>
  <c r="K49" i="11"/>
  <c r="G45" i="13"/>
  <c r="H47" i="12"/>
  <c r="I47" i="11"/>
  <c r="AQ26" i="1"/>
  <c r="X7" i="14"/>
  <c r="EJ7" i="14"/>
  <c r="H7" i="14"/>
  <c r="DY7" i="14"/>
  <c r="DM7" i="14"/>
  <c r="DA7" i="14"/>
  <c r="CO7" i="14"/>
  <c r="CC7" i="14"/>
  <c r="BQ7" i="14"/>
  <c r="BE7" i="14"/>
  <c r="AS7" i="14"/>
  <c r="AG7" i="14"/>
  <c r="U7" i="14"/>
  <c r="CU7" i="14"/>
  <c r="AY7" i="14"/>
  <c r="EE7" i="14"/>
  <c r="CI7" i="14"/>
  <c r="AM7" i="14"/>
  <c r="BW7" i="14"/>
  <c r="BK7" i="14"/>
  <c r="DG7" i="14"/>
  <c r="AA7" i="14"/>
  <c r="DS7" i="14"/>
  <c r="O7" i="14"/>
  <c r="X3" i="14"/>
  <c r="DY3" i="14"/>
  <c r="DM3" i="14"/>
  <c r="DA3" i="14"/>
  <c r="CO3" i="14"/>
  <c r="CC3" i="14"/>
  <c r="BQ3" i="14"/>
  <c r="BE3" i="14"/>
  <c r="AS3" i="14"/>
  <c r="AG3" i="14"/>
  <c r="U3" i="14"/>
  <c r="DS3" i="14"/>
  <c r="BW3" i="14"/>
  <c r="AA3" i="14"/>
  <c r="EJ3" i="14"/>
  <c r="EE3" i="14"/>
  <c r="CI3" i="14"/>
  <c r="AM3" i="14"/>
  <c r="DG3" i="14"/>
  <c r="O3" i="14"/>
  <c r="AY3" i="14"/>
  <c r="H3" i="14"/>
  <c r="BK3" i="14"/>
  <c r="CU3" i="14"/>
  <c r="BZ2" i="14"/>
  <c r="P47" i="1"/>
  <c r="G53" i="12" l="1"/>
  <c r="S26" i="11"/>
  <c r="AQ47" i="1"/>
  <c r="S45" i="13" s="1"/>
  <c r="AF12" i="12"/>
  <c r="P24" i="13"/>
  <c r="W49" i="1"/>
  <c r="L49" i="11" s="1"/>
  <c r="AF47" i="12"/>
  <c r="U12" i="13"/>
  <c r="Y10" i="1"/>
  <c r="Y14" i="1"/>
  <c r="S11" i="11"/>
  <c r="AQ43" i="1"/>
  <c r="F42" i="3" s="1"/>
  <c r="X43" i="11"/>
  <c r="X14" i="11"/>
  <c r="AF43" i="12"/>
  <c r="AQ23" i="1"/>
  <c r="F22" i="3" s="1"/>
  <c r="Y25" i="1"/>
  <c r="W41" i="1"/>
  <c r="L41" i="11" s="1"/>
  <c r="Y7" i="1"/>
  <c r="N7" i="11" s="1"/>
  <c r="Y11" i="1"/>
  <c r="K9" i="13" s="1"/>
  <c r="W40" i="1"/>
  <c r="L40" i="11" s="1"/>
  <c r="W36" i="1"/>
  <c r="L36" i="11" s="1"/>
  <c r="P43" i="13"/>
  <c r="W32" i="1"/>
  <c r="L32" i="11" s="1"/>
  <c r="W6" i="1"/>
  <c r="L6" i="11" s="1"/>
  <c r="Y13" i="1"/>
  <c r="K11" i="13" s="1"/>
  <c r="S46" i="11"/>
  <c r="AQ21" i="1"/>
  <c r="V21" i="11" s="1"/>
  <c r="X30" i="11"/>
  <c r="H13" i="13"/>
  <c r="W27" i="1"/>
  <c r="L27" i="11" s="1"/>
  <c r="AF18" i="12"/>
  <c r="AQ30" i="1"/>
  <c r="F29" i="3" s="1"/>
  <c r="P37" i="13"/>
  <c r="U48" i="13"/>
  <c r="AQ18" i="1"/>
  <c r="S16" i="13" s="1"/>
  <c r="S38" i="11"/>
  <c r="S23" i="11"/>
  <c r="S35" i="11"/>
  <c r="W33" i="1"/>
  <c r="L33" i="11" s="1"/>
  <c r="AF11" i="12"/>
  <c r="AP6" i="12"/>
  <c r="X38" i="11"/>
  <c r="AP43" i="12"/>
  <c r="AQ22" i="1"/>
  <c r="S20" i="13" s="1"/>
  <c r="AQ6" i="1"/>
  <c r="S4" i="13" s="1"/>
  <c r="AQ52" i="1"/>
  <c r="BB52" i="1" s="1"/>
  <c r="AQ34" i="1"/>
  <c r="S32" i="13" s="1"/>
  <c r="AF38" i="12"/>
  <c r="AF23" i="12"/>
  <c r="AF35" i="12"/>
  <c r="AP38" i="12"/>
  <c r="X51" i="11"/>
  <c r="AQ42" i="1"/>
  <c r="S40" i="13" s="1"/>
  <c r="AQ45" i="1"/>
  <c r="S43" i="13" s="1"/>
  <c r="P20" i="13"/>
  <c r="P28" i="13"/>
  <c r="AF42" i="12"/>
  <c r="AF45" i="12"/>
  <c r="S22" i="11"/>
  <c r="S34" i="11"/>
  <c r="AF39" i="12"/>
  <c r="S52" i="11"/>
  <c r="S6" i="11"/>
  <c r="AP50" i="12"/>
  <c r="AQ37" i="1"/>
  <c r="AI37" i="12" s="1"/>
  <c r="AP19" i="12"/>
  <c r="P32" i="13"/>
  <c r="AQ39" i="1"/>
  <c r="F38" i="3" s="1"/>
  <c r="W42" i="1"/>
  <c r="L42" i="11" s="1"/>
  <c r="P50" i="13"/>
  <c r="AF46" i="12"/>
  <c r="P4" i="13"/>
  <c r="AQ46" i="1"/>
  <c r="AI46" i="12" s="1"/>
  <c r="S30" i="11"/>
  <c r="Y21" i="1"/>
  <c r="Q21" i="12" s="1"/>
  <c r="U42" i="13"/>
  <c r="AP44" i="12"/>
  <c r="X44" i="11"/>
  <c r="X52" i="11"/>
  <c r="U50" i="13"/>
  <c r="AP52" i="12"/>
  <c r="W8" i="1"/>
  <c r="L8" i="11" s="1"/>
  <c r="P27" i="13"/>
  <c r="S37" i="11"/>
  <c r="W38" i="1"/>
  <c r="L38" i="11" s="1"/>
  <c r="DV2" i="14"/>
  <c r="W47" i="1"/>
  <c r="L47" i="11" s="1"/>
  <c r="S31" i="11"/>
  <c r="Y31" i="1"/>
  <c r="D30" i="3" s="1"/>
  <c r="W4" i="1"/>
  <c r="L4" i="11" s="1"/>
  <c r="Y30" i="1"/>
  <c r="D29" i="3" s="1"/>
  <c r="AQ29" i="1"/>
  <c r="AI29" i="12" s="1"/>
  <c r="AF37" i="12"/>
  <c r="AK9" i="14"/>
  <c r="AI9" i="14" s="1"/>
  <c r="AP36" i="12"/>
  <c r="X36" i="11"/>
  <c r="U34" i="13"/>
  <c r="AP7" i="12"/>
  <c r="X7" i="11"/>
  <c r="U5" i="13"/>
  <c r="X28" i="11"/>
  <c r="U26" i="13"/>
  <c r="AP28" i="12"/>
  <c r="U9" i="13"/>
  <c r="X11" i="11"/>
  <c r="AP11" i="12"/>
  <c r="AP41" i="12"/>
  <c r="X41" i="11"/>
  <c r="U39" i="13"/>
  <c r="U22" i="13"/>
  <c r="AP24" i="12"/>
  <c r="X24" i="11"/>
  <c r="W52" i="1"/>
  <c r="L52" i="11" s="1"/>
  <c r="Y5" i="14"/>
  <c r="W5" i="14" s="1"/>
  <c r="AK18" i="14"/>
  <c r="AI18" i="14" s="1"/>
  <c r="U31" i="13"/>
  <c r="X33" i="11"/>
  <c r="AP33" i="12"/>
  <c r="AP53" i="12" s="1"/>
  <c r="DV4" i="14"/>
  <c r="DV5" i="14"/>
  <c r="AE17" i="14"/>
  <c r="AC17" i="14" s="1"/>
  <c r="Y51" i="1"/>
  <c r="Q51" i="12" s="1"/>
  <c r="Y17" i="1"/>
  <c r="D16" i="3" s="1"/>
  <c r="DV7" i="14"/>
  <c r="DD4" i="14"/>
  <c r="CR7" i="14"/>
  <c r="AK19" i="14"/>
  <c r="AI19" i="14" s="1"/>
  <c r="Y34" i="1"/>
  <c r="D33" i="3" s="1"/>
  <c r="X53" i="12"/>
  <c r="BB2" i="14"/>
  <c r="L6" i="14"/>
  <c r="J6" i="14" s="1"/>
  <c r="AK7" i="14"/>
  <c r="AI7" i="14" s="1"/>
  <c r="AP6" i="14"/>
  <c r="W35" i="1"/>
  <c r="L35" i="11" s="1"/>
  <c r="W43" i="1"/>
  <c r="L43" i="11" s="1"/>
  <c r="AK2" i="14"/>
  <c r="AI2" i="14" s="1"/>
  <c r="R7" i="14"/>
  <c r="Y53" i="12"/>
  <c r="W53" i="12"/>
  <c r="F7" i="14"/>
  <c r="D7" i="14" s="1"/>
  <c r="AK11" i="14"/>
  <c r="AI11" i="14" s="1"/>
  <c r="U47" i="13"/>
  <c r="AP49" i="12"/>
  <c r="X49" i="11"/>
  <c r="U38" i="13"/>
  <c r="AP40" i="12"/>
  <c r="X40" i="11"/>
  <c r="K10" i="13"/>
  <c r="Q12" i="12"/>
  <c r="N12" i="11"/>
  <c r="D11" i="3"/>
  <c r="DH6" i="14"/>
  <c r="K43" i="13"/>
  <c r="Q45" i="12"/>
  <c r="N45" i="11"/>
  <c r="D44" i="3"/>
  <c r="K18" i="13"/>
  <c r="Q20" i="12"/>
  <c r="N20" i="11"/>
  <c r="D19" i="3"/>
  <c r="K40" i="13"/>
  <c r="Q42" i="12"/>
  <c r="N42" i="11"/>
  <c r="D41" i="3"/>
  <c r="S2" i="13"/>
  <c r="AI4" i="12"/>
  <c r="V4" i="11"/>
  <c r="F3" i="3"/>
  <c r="K26" i="13"/>
  <c r="Q28" i="12"/>
  <c r="N28" i="11"/>
  <c r="D27" i="3"/>
  <c r="K48" i="13"/>
  <c r="Q50" i="12"/>
  <c r="N50" i="11"/>
  <c r="D49" i="3"/>
  <c r="DH2" i="14"/>
  <c r="H40" i="13"/>
  <c r="I42" i="12"/>
  <c r="J42" i="11"/>
  <c r="C41" i="3"/>
  <c r="K19" i="13"/>
  <c r="H6" i="13"/>
  <c r="I8" i="12"/>
  <c r="J8" i="11"/>
  <c r="C7" i="3"/>
  <c r="K15" i="13"/>
  <c r="Q17" i="12"/>
  <c r="F4" i="14"/>
  <c r="D4" i="14" s="1"/>
  <c r="BL2" i="14"/>
  <c r="DH7" i="14"/>
  <c r="DH5" i="14"/>
  <c r="O5" i="13"/>
  <c r="Z7" i="12"/>
  <c r="R7" i="11"/>
  <c r="E6" i="3"/>
  <c r="O13" i="13"/>
  <c r="Z15" i="12"/>
  <c r="R15" i="11"/>
  <c r="E14" i="3"/>
  <c r="O21" i="13"/>
  <c r="Z23" i="12"/>
  <c r="R23" i="11"/>
  <c r="E22" i="3"/>
  <c r="O28" i="13"/>
  <c r="Z30" i="12"/>
  <c r="R30" i="11"/>
  <c r="E29" i="3"/>
  <c r="O34" i="13"/>
  <c r="Z36" i="12"/>
  <c r="R36" i="11"/>
  <c r="E35" i="3"/>
  <c r="O42" i="13"/>
  <c r="Z44" i="12"/>
  <c r="R44" i="11"/>
  <c r="E43" i="3"/>
  <c r="O47" i="13"/>
  <c r="Z49" i="12"/>
  <c r="R49" i="11"/>
  <c r="E48" i="3"/>
  <c r="J14" i="13"/>
  <c r="P16" i="12"/>
  <c r="M16" i="11"/>
  <c r="J22" i="13"/>
  <c r="P24" i="12"/>
  <c r="M24" i="11"/>
  <c r="T29" i="13"/>
  <c r="AO31" i="12"/>
  <c r="W31" i="11"/>
  <c r="BA31" i="1"/>
  <c r="J44" i="13"/>
  <c r="P46" i="12"/>
  <c r="M46" i="11"/>
  <c r="AE9" i="14"/>
  <c r="AC9" i="14" s="1"/>
  <c r="T6" i="13"/>
  <c r="AO8" i="12"/>
  <c r="W8" i="11"/>
  <c r="BA8" i="1"/>
  <c r="AE5" i="14"/>
  <c r="AC5" i="14" s="1"/>
  <c r="V9" i="13"/>
  <c r="AQ11" i="12"/>
  <c r="Y11" i="11"/>
  <c r="Q12" i="13"/>
  <c r="AG14" i="12"/>
  <c r="T14" i="11"/>
  <c r="V19" i="13"/>
  <c r="AQ21" i="12"/>
  <c r="Y21" i="11"/>
  <c r="V23" i="13"/>
  <c r="AQ25" i="12"/>
  <c r="Y25" i="11"/>
  <c r="Q38" i="13"/>
  <c r="AG40" i="12"/>
  <c r="T40" i="11"/>
  <c r="V45" i="13"/>
  <c r="AQ47" i="12"/>
  <c r="Y47" i="11"/>
  <c r="J27" i="13"/>
  <c r="P29" i="12"/>
  <c r="M29" i="11"/>
  <c r="DZ7" i="14"/>
  <c r="Q9" i="13"/>
  <c r="AG11" i="12"/>
  <c r="T11" i="11"/>
  <c r="V16" i="13"/>
  <c r="AQ18" i="12"/>
  <c r="Y18" i="11"/>
  <c r="Q31" i="13"/>
  <c r="AG33" i="12"/>
  <c r="T33" i="11"/>
  <c r="V38" i="13"/>
  <c r="AQ40" i="12"/>
  <c r="Y40" i="11"/>
  <c r="V42" i="13"/>
  <c r="AQ44" i="12"/>
  <c r="Y44" i="11"/>
  <c r="V50" i="13"/>
  <c r="AQ52" i="12"/>
  <c r="Y52" i="11"/>
  <c r="T18" i="13"/>
  <c r="AO20" i="12"/>
  <c r="W20" i="11"/>
  <c r="BA20" i="1"/>
  <c r="T26" i="13"/>
  <c r="AO28" i="12"/>
  <c r="W28" i="11"/>
  <c r="BA28" i="1"/>
  <c r="T36" i="13"/>
  <c r="AO38" i="12"/>
  <c r="W38" i="11"/>
  <c r="BA38" i="1"/>
  <c r="BB38" i="1" s="1"/>
  <c r="T50" i="13"/>
  <c r="AO52" i="12"/>
  <c r="W52" i="11"/>
  <c r="BA52" i="1"/>
  <c r="S24" i="13"/>
  <c r="AI26" i="12"/>
  <c r="V26" i="11"/>
  <c r="F25" i="3"/>
  <c r="K47" i="13"/>
  <c r="Q49" i="12"/>
  <c r="N49" i="11"/>
  <c r="D48" i="3"/>
  <c r="CR2" i="14"/>
  <c r="AQ33" i="1"/>
  <c r="AI30" i="12"/>
  <c r="V30" i="11"/>
  <c r="CF2" i="14"/>
  <c r="CR6" i="14"/>
  <c r="H16" i="13"/>
  <c r="I18" i="12"/>
  <c r="J18" i="11"/>
  <c r="C17" i="3"/>
  <c r="H20" i="13"/>
  <c r="I22" i="12"/>
  <c r="J22" i="11"/>
  <c r="C21" i="3"/>
  <c r="W24" i="1"/>
  <c r="L24" i="11" s="1"/>
  <c r="H36" i="13"/>
  <c r="I38" i="12"/>
  <c r="J38" i="11"/>
  <c r="C37" i="3"/>
  <c r="R4" i="14"/>
  <c r="Y4" i="14"/>
  <c r="W4" i="14" s="1"/>
  <c r="L20" i="14"/>
  <c r="J20" i="14" s="1"/>
  <c r="L2" i="14"/>
  <c r="J2" i="14" s="1"/>
  <c r="L13" i="14"/>
  <c r="J13" i="14" s="1"/>
  <c r="L14" i="14"/>
  <c r="J14" i="14" s="1"/>
  <c r="L12" i="14"/>
  <c r="J12" i="14" s="1"/>
  <c r="L15" i="14"/>
  <c r="J15" i="14" s="1"/>
  <c r="L8" i="14"/>
  <c r="J8" i="14" s="1"/>
  <c r="L17" i="14"/>
  <c r="J17" i="14" s="1"/>
  <c r="L21" i="14"/>
  <c r="J21" i="14" s="1"/>
  <c r="L9" i="14"/>
  <c r="J9" i="14" s="1"/>
  <c r="L11" i="14"/>
  <c r="J11" i="14" s="1"/>
  <c r="L18" i="14"/>
  <c r="J18" i="14" s="1"/>
  <c r="L16" i="14"/>
  <c r="J16" i="14" s="1"/>
  <c r="L19" i="14"/>
  <c r="J19" i="14" s="1"/>
  <c r="L10" i="14"/>
  <c r="J10" i="14" s="1"/>
  <c r="L22" i="14"/>
  <c r="J22" i="14" s="1"/>
  <c r="Y16" i="1"/>
  <c r="S23" i="13"/>
  <c r="AI25" i="12"/>
  <c r="V25" i="11"/>
  <c r="F24" i="3"/>
  <c r="K34" i="13"/>
  <c r="Q36" i="12"/>
  <c r="N36" i="11"/>
  <c r="D35" i="3"/>
  <c r="S36" i="13"/>
  <c r="AI38" i="12"/>
  <c r="V38" i="11"/>
  <c r="F37" i="3"/>
  <c r="AT3" i="14"/>
  <c r="R3" i="14"/>
  <c r="S15" i="13"/>
  <c r="AI17" i="12"/>
  <c r="V17" i="11"/>
  <c r="F16" i="3"/>
  <c r="S19" i="13"/>
  <c r="K30" i="13"/>
  <c r="Q32" i="12"/>
  <c r="N32" i="11"/>
  <c r="D31" i="3"/>
  <c r="S35" i="13"/>
  <c r="S39" i="13"/>
  <c r="AI41" i="12"/>
  <c r="V41" i="11"/>
  <c r="F40" i="3"/>
  <c r="S47" i="13"/>
  <c r="AI49" i="12"/>
  <c r="V49" i="11"/>
  <c r="F48" i="3"/>
  <c r="K4" i="13"/>
  <c r="Q6" i="12"/>
  <c r="N6" i="11"/>
  <c r="D5" i="3"/>
  <c r="K16" i="13"/>
  <c r="Q18" i="12"/>
  <c r="N18" i="11"/>
  <c r="D17" i="3"/>
  <c r="S25" i="13"/>
  <c r="AI27" i="12"/>
  <c r="V27" i="11"/>
  <c r="F26" i="3"/>
  <c r="K36" i="13"/>
  <c r="Q38" i="12"/>
  <c r="N38" i="11"/>
  <c r="D37" i="3"/>
  <c r="K7" i="13"/>
  <c r="Q9" i="12"/>
  <c r="N9" i="11"/>
  <c r="D8" i="3"/>
  <c r="BL4" i="14"/>
  <c r="BB4" i="14"/>
  <c r="H19" i="13"/>
  <c r="I21" i="12"/>
  <c r="J21" i="11"/>
  <c r="C20" i="3"/>
  <c r="H23" i="13"/>
  <c r="I25" i="12"/>
  <c r="J25" i="11"/>
  <c r="C24" i="3"/>
  <c r="H27" i="13"/>
  <c r="I29" i="12"/>
  <c r="J29" i="11"/>
  <c r="C28" i="3"/>
  <c r="H31" i="13"/>
  <c r="I33" i="12"/>
  <c r="J33" i="11"/>
  <c r="C32" i="3"/>
  <c r="S46" i="13"/>
  <c r="AI48" i="12"/>
  <c r="V48" i="11"/>
  <c r="F47" i="3"/>
  <c r="CJ4" i="14"/>
  <c r="BT4" i="14"/>
  <c r="DD5" i="14"/>
  <c r="H41" i="13"/>
  <c r="I43" i="12"/>
  <c r="J43" i="11"/>
  <c r="C42" i="3"/>
  <c r="BL7" i="14"/>
  <c r="BB7" i="14"/>
  <c r="D12" i="3"/>
  <c r="CA4" i="14"/>
  <c r="BY4" i="14" s="1"/>
  <c r="H35" i="13"/>
  <c r="I37" i="12"/>
  <c r="J37" i="11"/>
  <c r="C36" i="3"/>
  <c r="H39" i="13"/>
  <c r="I41" i="12"/>
  <c r="J41" i="11"/>
  <c r="C40" i="3"/>
  <c r="H43" i="13"/>
  <c r="I45" i="12"/>
  <c r="J45" i="11"/>
  <c r="C44" i="3"/>
  <c r="H47" i="13"/>
  <c r="I49" i="12"/>
  <c r="J49" i="11"/>
  <c r="C48" i="3"/>
  <c r="O3" i="13"/>
  <c r="Z5" i="12"/>
  <c r="R5" i="11"/>
  <c r="E4" i="3"/>
  <c r="O6" i="13"/>
  <c r="Z8" i="12"/>
  <c r="R8" i="11"/>
  <c r="E7" i="3"/>
  <c r="O8" i="13"/>
  <c r="Z10" i="12"/>
  <c r="R10" i="11"/>
  <c r="E9" i="3"/>
  <c r="O9" i="13"/>
  <c r="Z11" i="12"/>
  <c r="R11" i="11"/>
  <c r="E10" i="3"/>
  <c r="O11" i="13"/>
  <c r="Z13" i="12"/>
  <c r="R13" i="11"/>
  <c r="E12" i="3"/>
  <c r="O14" i="13"/>
  <c r="Z16" i="12"/>
  <c r="R16" i="11"/>
  <c r="E15" i="3"/>
  <c r="O16" i="13"/>
  <c r="Z18" i="12"/>
  <c r="R18" i="11"/>
  <c r="E17" i="3"/>
  <c r="O17" i="13"/>
  <c r="Z19" i="12"/>
  <c r="R19" i="11"/>
  <c r="E18" i="3"/>
  <c r="O19" i="13"/>
  <c r="Z21" i="12"/>
  <c r="R21" i="11"/>
  <c r="E20" i="3"/>
  <c r="O22" i="13"/>
  <c r="Z24" i="12"/>
  <c r="R24" i="11"/>
  <c r="E23" i="3"/>
  <c r="O24" i="13"/>
  <c r="Z26" i="12"/>
  <c r="R26" i="11"/>
  <c r="E25" i="3"/>
  <c r="O25" i="13"/>
  <c r="Z27" i="12"/>
  <c r="R27" i="11"/>
  <c r="E26" i="3"/>
  <c r="O27" i="13"/>
  <c r="Z29" i="12"/>
  <c r="R29" i="11"/>
  <c r="E28" i="3"/>
  <c r="O30" i="13"/>
  <c r="Z32" i="12"/>
  <c r="R32" i="11"/>
  <c r="E31" i="3"/>
  <c r="O32" i="13"/>
  <c r="Z34" i="12"/>
  <c r="R34" i="11"/>
  <c r="E33" i="3"/>
  <c r="O33" i="13"/>
  <c r="Z35" i="12"/>
  <c r="R35" i="11"/>
  <c r="E34" i="3"/>
  <c r="O35" i="13"/>
  <c r="Z37" i="12"/>
  <c r="R37" i="11"/>
  <c r="E36" i="3"/>
  <c r="O38" i="13"/>
  <c r="Z40" i="12"/>
  <c r="R40" i="11"/>
  <c r="E39" i="3"/>
  <c r="O40" i="13"/>
  <c r="Z42" i="12"/>
  <c r="R42" i="11"/>
  <c r="E41" i="3"/>
  <c r="O41" i="13"/>
  <c r="Z43" i="12"/>
  <c r="R43" i="11"/>
  <c r="E42" i="3"/>
  <c r="O43" i="13"/>
  <c r="Z45" i="12"/>
  <c r="R45" i="11"/>
  <c r="E44" i="3"/>
  <c r="O46" i="13"/>
  <c r="Z48" i="12"/>
  <c r="E47" i="3"/>
  <c r="R48" i="11"/>
  <c r="O48" i="13"/>
  <c r="Z50" i="12"/>
  <c r="R50" i="11"/>
  <c r="E49" i="3"/>
  <c r="O49" i="13"/>
  <c r="Z51" i="12"/>
  <c r="R51" i="11"/>
  <c r="E50" i="3"/>
  <c r="K39" i="13"/>
  <c r="Q41" i="12"/>
  <c r="N41" i="11"/>
  <c r="D40" i="3"/>
  <c r="H49" i="13"/>
  <c r="I51" i="12"/>
  <c r="J51" i="11"/>
  <c r="C50" i="3"/>
  <c r="R2" i="14"/>
  <c r="DV3" i="14"/>
  <c r="K5" i="13"/>
  <c r="D6" i="3"/>
  <c r="I9" i="12"/>
  <c r="H7" i="13"/>
  <c r="J9" i="11"/>
  <c r="C8" i="3"/>
  <c r="S18" i="13"/>
  <c r="AI20" i="12"/>
  <c r="V20" i="11"/>
  <c r="F19" i="3"/>
  <c r="DN4" i="14"/>
  <c r="CJ5" i="14"/>
  <c r="BT5" i="14"/>
  <c r="H30" i="13"/>
  <c r="I32" i="12"/>
  <c r="J32" i="11"/>
  <c r="C31" i="3"/>
  <c r="K31" i="13"/>
  <c r="Q33" i="12"/>
  <c r="N33" i="11"/>
  <c r="D32" i="3"/>
  <c r="K25" i="13"/>
  <c r="Q27" i="12"/>
  <c r="N27" i="11"/>
  <c r="D26" i="3"/>
  <c r="Q29" i="13"/>
  <c r="AG31" i="12"/>
  <c r="T31" i="11"/>
  <c r="BF6" i="14"/>
  <c r="J4" i="13"/>
  <c r="P6" i="12"/>
  <c r="M6" i="11"/>
  <c r="T11" i="13"/>
  <c r="AO13" i="12"/>
  <c r="W13" i="11"/>
  <c r="BA13" i="1"/>
  <c r="T15" i="13"/>
  <c r="AO17" i="12"/>
  <c r="W17" i="11"/>
  <c r="BA17" i="1"/>
  <c r="T19" i="13"/>
  <c r="AO21" i="12"/>
  <c r="W21" i="11"/>
  <c r="BA21" i="1"/>
  <c r="T23" i="13"/>
  <c r="AO25" i="12"/>
  <c r="W25" i="11"/>
  <c r="BA25" i="1"/>
  <c r="BB25" i="1" s="1"/>
  <c r="J30" i="13"/>
  <c r="P32" i="12"/>
  <c r="M32" i="11"/>
  <c r="J34" i="13"/>
  <c r="P36" i="12"/>
  <c r="M36" i="11"/>
  <c r="J38" i="13"/>
  <c r="P40" i="12"/>
  <c r="M40" i="11"/>
  <c r="T41" i="13"/>
  <c r="AO43" i="12"/>
  <c r="W43" i="11"/>
  <c r="BA43" i="1"/>
  <c r="T45" i="13"/>
  <c r="AO47" i="12"/>
  <c r="W47" i="11"/>
  <c r="BA47" i="1"/>
  <c r="T49" i="13"/>
  <c r="AO51" i="12"/>
  <c r="W51" i="11"/>
  <c r="BA51" i="1"/>
  <c r="AK14" i="14"/>
  <c r="AI14" i="14" s="1"/>
  <c r="AK17" i="14"/>
  <c r="AI17" i="14" s="1"/>
  <c r="J11" i="13"/>
  <c r="P13" i="12"/>
  <c r="M13" i="11"/>
  <c r="CF7" i="14"/>
  <c r="S6" i="13"/>
  <c r="AI8" i="12"/>
  <c r="V8" i="11"/>
  <c r="F7" i="3"/>
  <c r="V7" i="13"/>
  <c r="AQ9" i="12"/>
  <c r="Y9" i="11"/>
  <c r="AK6" i="14"/>
  <c r="AI6" i="14" s="1"/>
  <c r="Q4" i="13"/>
  <c r="AG6" i="12"/>
  <c r="T6" i="11"/>
  <c r="Q10" i="13"/>
  <c r="AG12" i="12"/>
  <c r="T12" i="11"/>
  <c r="V13" i="13"/>
  <c r="AQ15" i="12"/>
  <c r="Y15" i="11"/>
  <c r="Q16" i="13"/>
  <c r="AG18" i="12"/>
  <c r="T18" i="11"/>
  <c r="Q20" i="13"/>
  <c r="AG22" i="12"/>
  <c r="T22" i="11"/>
  <c r="Q24" i="13"/>
  <c r="AG26" i="12"/>
  <c r="T26" i="11"/>
  <c r="V31" i="13"/>
  <c r="AQ33" i="12"/>
  <c r="Y33" i="11"/>
  <c r="V35" i="13"/>
  <c r="AQ37" i="12"/>
  <c r="Y37" i="11"/>
  <c r="V39" i="13"/>
  <c r="AQ41" i="12"/>
  <c r="Y41" i="11"/>
  <c r="Q42" i="13"/>
  <c r="AG44" i="12"/>
  <c r="T44" i="11"/>
  <c r="Q46" i="13"/>
  <c r="AG48" i="12"/>
  <c r="T48" i="11"/>
  <c r="Q50" i="13"/>
  <c r="AG52" i="12"/>
  <c r="T52" i="11"/>
  <c r="AE18" i="14"/>
  <c r="AC18" i="14" s="1"/>
  <c r="J9" i="13"/>
  <c r="P11" i="12"/>
  <c r="M11" i="11"/>
  <c r="J21" i="13"/>
  <c r="P23" i="12"/>
  <c r="M23" i="11"/>
  <c r="J29" i="13"/>
  <c r="P31" i="12"/>
  <c r="M31" i="11"/>
  <c r="J37" i="13"/>
  <c r="P39" i="12"/>
  <c r="M39" i="11"/>
  <c r="J45" i="13"/>
  <c r="P47" i="12"/>
  <c r="M47" i="11"/>
  <c r="Q35" i="13"/>
  <c r="AG37" i="12"/>
  <c r="T37" i="11"/>
  <c r="Y23" i="1"/>
  <c r="Q25" i="13"/>
  <c r="AG27" i="12"/>
  <c r="T27" i="11"/>
  <c r="F3" i="14"/>
  <c r="D3" i="14" s="1"/>
  <c r="CV3" i="14"/>
  <c r="V2" i="13"/>
  <c r="AQ4" i="12"/>
  <c r="Y4" i="11"/>
  <c r="V6" i="13"/>
  <c r="AQ8" i="12"/>
  <c r="Y8" i="11"/>
  <c r="V22" i="13"/>
  <c r="AQ24" i="12"/>
  <c r="Y24" i="11"/>
  <c r="V32" i="13"/>
  <c r="AQ34" i="12"/>
  <c r="Y34" i="11"/>
  <c r="Q39" i="13"/>
  <c r="AG41" i="12"/>
  <c r="T41" i="11"/>
  <c r="Q43" i="13"/>
  <c r="AG45" i="12"/>
  <c r="T45" i="11"/>
  <c r="Q47" i="13"/>
  <c r="AG49" i="12"/>
  <c r="T49" i="11"/>
  <c r="AE2" i="14"/>
  <c r="AC2" i="14" s="1"/>
  <c r="AK12" i="14"/>
  <c r="AI12" i="14" s="1"/>
  <c r="AK20" i="14"/>
  <c r="AI20" i="14" s="1"/>
  <c r="T4" i="13"/>
  <c r="AO6" i="12"/>
  <c r="W6" i="11"/>
  <c r="BA6" i="1"/>
  <c r="J13" i="13"/>
  <c r="P15" i="12"/>
  <c r="M15" i="11"/>
  <c r="T20" i="13"/>
  <c r="AO22" i="12"/>
  <c r="W22" i="11"/>
  <c r="BA22" i="1"/>
  <c r="T30" i="13"/>
  <c r="AO32" i="12"/>
  <c r="W32" i="11"/>
  <c r="BA32" i="1"/>
  <c r="T38" i="13"/>
  <c r="AO40" i="12"/>
  <c r="W40" i="11"/>
  <c r="BA40" i="1"/>
  <c r="T44" i="13"/>
  <c r="AO46" i="12"/>
  <c r="W46" i="11"/>
  <c r="BA46" i="1"/>
  <c r="S11" i="13"/>
  <c r="AI13" i="12"/>
  <c r="V13" i="11"/>
  <c r="F12" i="3"/>
  <c r="S3" i="13"/>
  <c r="AI5" i="12"/>
  <c r="V5" i="11"/>
  <c r="F4" i="3"/>
  <c r="K22" i="13"/>
  <c r="Q24" i="12"/>
  <c r="N24" i="11"/>
  <c r="D23" i="3"/>
  <c r="L3" i="14"/>
  <c r="J3" i="14" s="1"/>
  <c r="V22" i="11"/>
  <c r="F21" i="3"/>
  <c r="H26" i="13"/>
  <c r="I28" i="12"/>
  <c r="J28" i="11"/>
  <c r="C27" i="3"/>
  <c r="BB28" i="1"/>
  <c r="H53" i="12"/>
  <c r="H11" i="13"/>
  <c r="I13" i="12"/>
  <c r="J13" i="11"/>
  <c r="C12" i="3"/>
  <c r="O2" i="13"/>
  <c r="Z4" i="12"/>
  <c r="R4" i="11"/>
  <c r="E3" i="3"/>
  <c r="O10" i="13"/>
  <c r="Z12" i="12"/>
  <c r="R12" i="11"/>
  <c r="E11" i="3"/>
  <c r="O18" i="13"/>
  <c r="Z20" i="12"/>
  <c r="R20" i="11"/>
  <c r="E19" i="3"/>
  <c r="O26" i="13"/>
  <c r="Z28" i="12"/>
  <c r="R28" i="11"/>
  <c r="E27" i="3"/>
  <c r="O31" i="13"/>
  <c r="Z33" i="12"/>
  <c r="R33" i="11"/>
  <c r="E32" i="3"/>
  <c r="O39" i="13"/>
  <c r="Z41" i="12"/>
  <c r="R41" i="11"/>
  <c r="E40" i="3"/>
  <c r="O45" i="13"/>
  <c r="Z47" i="12"/>
  <c r="R47" i="11"/>
  <c r="E46" i="3"/>
  <c r="T37" i="13"/>
  <c r="AO39" i="12"/>
  <c r="W39" i="11"/>
  <c r="BA39" i="1"/>
  <c r="BB39" i="1" s="1"/>
  <c r="DN6" i="14"/>
  <c r="BF5" i="14"/>
  <c r="V10" i="13"/>
  <c r="AQ12" i="12"/>
  <c r="Y12" i="11"/>
  <c r="V14" i="13"/>
  <c r="AQ16" i="12"/>
  <c r="Y16" i="11"/>
  <c r="V28" i="13"/>
  <c r="AQ30" i="12"/>
  <c r="Y30" i="11"/>
  <c r="K6" i="13"/>
  <c r="Q8" i="12"/>
  <c r="N8" i="11"/>
  <c r="D7" i="3"/>
  <c r="Y20" i="14"/>
  <c r="W20" i="14" s="1"/>
  <c r="Y18" i="14"/>
  <c r="W18" i="14" s="1"/>
  <c r="Y2" i="14"/>
  <c r="W2" i="14" s="1"/>
  <c r="Y8" i="14"/>
  <c r="W8" i="14" s="1"/>
  <c r="Y19" i="14"/>
  <c r="W19" i="14" s="1"/>
  <c r="Y11" i="14"/>
  <c r="W11" i="14" s="1"/>
  <c r="Y12" i="14"/>
  <c r="W12" i="14" s="1"/>
  <c r="Y13" i="14"/>
  <c r="W13" i="14" s="1"/>
  <c r="Y17" i="14"/>
  <c r="W17" i="14" s="1"/>
  <c r="Y21" i="14"/>
  <c r="W21" i="14" s="1"/>
  <c r="Y22" i="14"/>
  <c r="W22" i="14" s="1"/>
  <c r="Y9" i="14"/>
  <c r="W9" i="14" s="1"/>
  <c r="Y15" i="14"/>
  <c r="W15" i="14" s="1"/>
  <c r="Y16" i="14"/>
  <c r="W16" i="14" s="1"/>
  <c r="Y14" i="14"/>
  <c r="W14" i="14" s="1"/>
  <c r="Y10" i="14"/>
  <c r="W10" i="14" s="1"/>
  <c r="S7" i="13"/>
  <c r="AI9" i="12"/>
  <c r="V9" i="11"/>
  <c r="F8" i="3"/>
  <c r="F28" i="3"/>
  <c r="K38" i="13"/>
  <c r="Q40" i="12"/>
  <c r="N40" i="11"/>
  <c r="D39" i="3"/>
  <c r="CV2" i="14"/>
  <c r="L4" i="14"/>
  <c r="J4" i="14" s="1"/>
  <c r="S42" i="13"/>
  <c r="AI44" i="12"/>
  <c r="V44" i="11"/>
  <c r="F43" i="3"/>
  <c r="N51" i="11"/>
  <c r="D50" i="3"/>
  <c r="DZ4" i="14"/>
  <c r="H38" i="13"/>
  <c r="I40" i="12"/>
  <c r="J40" i="11"/>
  <c r="C39" i="3"/>
  <c r="H21" i="13"/>
  <c r="I23" i="12"/>
  <c r="J23" i="11"/>
  <c r="C22" i="3"/>
  <c r="AT6" i="14"/>
  <c r="K13" i="13"/>
  <c r="Q15" i="12"/>
  <c r="N15" i="11"/>
  <c r="D14" i="3"/>
  <c r="CR5" i="14"/>
  <c r="H15" i="13"/>
  <c r="I17" i="12"/>
  <c r="J17" i="11"/>
  <c r="C16" i="3"/>
  <c r="O7" i="13"/>
  <c r="Z9" i="12"/>
  <c r="R9" i="11"/>
  <c r="E8" i="3"/>
  <c r="O15" i="13"/>
  <c r="Z17" i="12"/>
  <c r="R17" i="11"/>
  <c r="E16" i="3"/>
  <c r="O23" i="13"/>
  <c r="Z25" i="12"/>
  <c r="R25" i="11"/>
  <c r="E24" i="3"/>
  <c r="O29" i="13"/>
  <c r="Z31" i="12"/>
  <c r="R31" i="11"/>
  <c r="E30" i="3"/>
  <c r="O37" i="13"/>
  <c r="Z39" i="12"/>
  <c r="R39" i="11"/>
  <c r="E38" i="3"/>
  <c r="Z46" i="12"/>
  <c r="O44" i="13"/>
  <c r="R46" i="11"/>
  <c r="E45" i="3"/>
  <c r="O50" i="13"/>
  <c r="Z52" i="12"/>
  <c r="R52" i="11"/>
  <c r="E51" i="3"/>
  <c r="T3" i="13"/>
  <c r="AO5" i="12"/>
  <c r="W5" i="11"/>
  <c r="BA5" i="1"/>
  <c r="J10" i="13"/>
  <c r="P12" i="12"/>
  <c r="M12" i="11"/>
  <c r="J18" i="13"/>
  <c r="P20" i="12"/>
  <c r="M20" i="11"/>
  <c r="J48" i="13"/>
  <c r="P50" i="12"/>
  <c r="M50" i="11"/>
  <c r="AE15" i="14"/>
  <c r="AC15" i="14" s="1"/>
  <c r="CV6" i="14"/>
  <c r="Q30" i="13"/>
  <c r="AG32" i="12"/>
  <c r="T32" i="11"/>
  <c r="Q34" i="13"/>
  <c r="AG36" i="12"/>
  <c r="T36" i="11"/>
  <c r="V41" i="13"/>
  <c r="AQ43" i="12"/>
  <c r="Y43" i="11"/>
  <c r="V49" i="13"/>
  <c r="AQ51" i="12"/>
  <c r="Y51" i="11"/>
  <c r="J35" i="13"/>
  <c r="P37" i="12"/>
  <c r="M37" i="11"/>
  <c r="H37" i="13"/>
  <c r="I39" i="12"/>
  <c r="J39" i="11"/>
  <c r="C38" i="3"/>
  <c r="F5" i="14"/>
  <c r="D5" i="14" s="1"/>
  <c r="Q5" i="13"/>
  <c r="AG7" i="12"/>
  <c r="T7" i="11"/>
  <c r="Q13" i="13"/>
  <c r="AG15" i="12"/>
  <c r="T15" i="11"/>
  <c r="AE12" i="14"/>
  <c r="AC12" i="14" s="1"/>
  <c r="J3" i="13"/>
  <c r="P5" i="12"/>
  <c r="M5" i="11"/>
  <c r="T10" i="13"/>
  <c r="AO12" i="12"/>
  <c r="W12" i="11"/>
  <c r="BA12" i="1"/>
  <c r="H45" i="13"/>
  <c r="I47" i="12"/>
  <c r="J47" i="11"/>
  <c r="C46" i="3"/>
  <c r="AT7" i="14"/>
  <c r="H44" i="13"/>
  <c r="I46" i="12"/>
  <c r="J46" i="11"/>
  <c r="C45" i="3"/>
  <c r="K42" i="13"/>
  <c r="Q44" i="12"/>
  <c r="N44" i="11"/>
  <c r="D43" i="3"/>
  <c r="Y6" i="14"/>
  <c r="W6" i="14" s="1"/>
  <c r="AP7" i="14"/>
  <c r="CV7" i="14"/>
  <c r="DH3" i="14"/>
  <c r="CR3" i="14"/>
  <c r="Y29" i="1"/>
  <c r="W37" i="1"/>
  <c r="L37" i="11" s="1"/>
  <c r="CF3" i="14"/>
  <c r="AE6" i="14"/>
  <c r="AC6" i="14" s="1"/>
  <c r="AQ40" i="1"/>
  <c r="DN2" i="14"/>
  <c r="Y5" i="1"/>
  <c r="AT5" i="14"/>
  <c r="AP5" i="14"/>
  <c r="K8" i="13"/>
  <c r="Q10" i="12"/>
  <c r="N10" i="11"/>
  <c r="D9" i="3"/>
  <c r="S17" i="13"/>
  <c r="AI19" i="12"/>
  <c r="V19" i="11"/>
  <c r="F18" i="3"/>
  <c r="N30" i="11"/>
  <c r="S49" i="13"/>
  <c r="AI51" i="12"/>
  <c r="V51" i="11"/>
  <c r="F50" i="3"/>
  <c r="L7" i="14"/>
  <c r="J7" i="14" s="1"/>
  <c r="R6" i="14"/>
  <c r="AK5" i="14"/>
  <c r="AI5" i="14" s="1"/>
  <c r="AH53" i="12"/>
  <c r="F6" i="14"/>
  <c r="D6" i="14" s="1"/>
  <c r="K50" i="13"/>
  <c r="Q52" i="12"/>
  <c r="N52" i="11"/>
  <c r="D51" i="3"/>
  <c r="CA6" i="14"/>
  <c r="BY6" i="14" s="1"/>
  <c r="AE4" i="14"/>
  <c r="AC4" i="14" s="1"/>
  <c r="AP4" i="14"/>
  <c r="H10" i="13"/>
  <c r="I12" i="12"/>
  <c r="J12" i="11"/>
  <c r="C11" i="3"/>
  <c r="AI23" i="12"/>
  <c r="H22" i="13"/>
  <c r="I24" i="12"/>
  <c r="J24" i="11"/>
  <c r="C23" i="3"/>
  <c r="H42" i="13"/>
  <c r="I44" i="12"/>
  <c r="J44" i="11"/>
  <c r="C43" i="3"/>
  <c r="W46" i="1"/>
  <c r="L46" i="11" s="1"/>
  <c r="F5" i="3"/>
  <c r="H17" i="13"/>
  <c r="I19" i="12"/>
  <c r="J19" i="11"/>
  <c r="C18" i="3"/>
  <c r="BL3" i="14"/>
  <c r="BB3" i="14"/>
  <c r="S26" i="13"/>
  <c r="AI28" i="12"/>
  <c r="V28" i="11"/>
  <c r="F27" i="3"/>
  <c r="K33" i="13"/>
  <c r="Q35" i="12"/>
  <c r="D34" i="3"/>
  <c r="N35" i="11"/>
  <c r="K37" i="13"/>
  <c r="Q39" i="12"/>
  <c r="N39" i="11"/>
  <c r="D38" i="3"/>
  <c r="K41" i="13"/>
  <c r="Q43" i="12"/>
  <c r="N43" i="11"/>
  <c r="D42" i="3"/>
  <c r="K45" i="13"/>
  <c r="Q47" i="12"/>
  <c r="N47" i="11"/>
  <c r="D46" i="3"/>
  <c r="F18" i="14"/>
  <c r="D18" i="14" s="1"/>
  <c r="F2" i="14"/>
  <c r="D2" i="14" s="1"/>
  <c r="F10" i="14"/>
  <c r="D10" i="14" s="1"/>
  <c r="F15" i="14"/>
  <c r="D15" i="14" s="1"/>
  <c r="F8" i="14"/>
  <c r="D8" i="14" s="1"/>
  <c r="F17" i="14"/>
  <c r="D17" i="14" s="1"/>
  <c r="F22" i="14"/>
  <c r="D22" i="14" s="1"/>
  <c r="F19" i="14"/>
  <c r="D19" i="14" s="1"/>
  <c r="F12" i="14"/>
  <c r="D12" i="14" s="1"/>
  <c r="F16" i="14"/>
  <c r="D16" i="14" s="1"/>
  <c r="F13" i="14"/>
  <c r="D13" i="14" s="1"/>
  <c r="F9" i="14"/>
  <c r="D9" i="14" s="1"/>
  <c r="F14" i="14"/>
  <c r="D14" i="14" s="1"/>
  <c r="F11" i="14"/>
  <c r="D11" i="14" s="1"/>
  <c r="F21" i="14"/>
  <c r="D21" i="14" s="1"/>
  <c r="F20" i="14"/>
  <c r="D20" i="14" s="1"/>
  <c r="J50" i="13"/>
  <c r="P52" i="12"/>
  <c r="M52" i="11"/>
  <c r="DZ5" i="14"/>
  <c r="J2" i="13"/>
  <c r="P4" i="12"/>
  <c r="M4" i="11"/>
  <c r="J6" i="13"/>
  <c r="P8" i="12"/>
  <c r="M8" i="11"/>
  <c r="T9" i="13"/>
  <c r="AO11" i="12"/>
  <c r="W11" i="11"/>
  <c r="BA11" i="1"/>
  <c r="T13" i="13"/>
  <c r="AO15" i="12"/>
  <c r="W15" i="11"/>
  <c r="BA15" i="1"/>
  <c r="T17" i="13"/>
  <c r="AO19" i="12"/>
  <c r="W19" i="11"/>
  <c r="BA19" i="1"/>
  <c r="BB19" i="1" s="1"/>
  <c r="T21" i="13"/>
  <c r="AO23" i="12"/>
  <c r="W23" i="11"/>
  <c r="BA23" i="1"/>
  <c r="T25" i="13"/>
  <c r="AO27" i="12"/>
  <c r="W27" i="11"/>
  <c r="BA27" i="1"/>
  <c r="BB27" i="1" s="1"/>
  <c r="J28" i="13"/>
  <c r="P30" i="12"/>
  <c r="M30" i="11"/>
  <c r="J32" i="13"/>
  <c r="P34" i="12"/>
  <c r="M34" i="11"/>
  <c r="J36" i="13"/>
  <c r="P38" i="12"/>
  <c r="M38" i="11"/>
  <c r="T43" i="13"/>
  <c r="AO45" i="12"/>
  <c r="W45" i="11"/>
  <c r="BA45" i="1"/>
  <c r="T47" i="13"/>
  <c r="AO49" i="12"/>
  <c r="W49" i="11"/>
  <c r="BA49" i="1"/>
  <c r="AK15" i="14"/>
  <c r="AI15" i="14" s="1"/>
  <c r="AE20" i="14"/>
  <c r="AC20" i="14" s="1"/>
  <c r="H50" i="13"/>
  <c r="I52" i="12"/>
  <c r="J52" i="11"/>
  <c r="C51" i="3"/>
  <c r="V18" i="11"/>
  <c r="CV5" i="14"/>
  <c r="J5" i="13"/>
  <c r="P7" i="12"/>
  <c r="M7" i="11"/>
  <c r="T28" i="13"/>
  <c r="AO30" i="12"/>
  <c r="W30" i="11"/>
  <c r="BA30" i="1"/>
  <c r="AQ11" i="1"/>
  <c r="AQ31" i="1"/>
  <c r="AI43" i="12"/>
  <c r="T42" i="13"/>
  <c r="AO44" i="12"/>
  <c r="W44" i="11"/>
  <c r="BA44" i="1"/>
  <c r="K17" i="13"/>
  <c r="Q19" i="12"/>
  <c r="N19" i="11"/>
  <c r="D18" i="3"/>
  <c r="N31" i="11"/>
  <c r="DZ3" i="14"/>
  <c r="Q6" i="13"/>
  <c r="AG8" i="12"/>
  <c r="T8" i="11"/>
  <c r="Q18" i="13"/>
  <c r="AG20" i="12"/>
  <c r="T20" i="11"/>
  <c r="Q22" i="13"/>
  <c r="AG24" i="12"/>
  <c r="T24" i="11"/>
  <c r="Q26" i="13"/>
  <c r="AG28" i="12"/>
  <c r="T28" i="11"/>
  <c r="V29" i="13"/>
  <c r="AQ31" i="12"/>
  <c r="Y31" i="11"/>
  <c r="V33" i="13"/>
  <c r="AQ35" i="12"/>
  <c r="Y35" i="11"/>
  <c r="V37" i="13"/>
  <c r="AQ39" i="12"/>
  <c r="Y39" i="11"/>
  <c r="Q44" i="13"/>
  <c r="AG46" i="12"/>
  <c r="T46" i="11"/>
  <c r="Q48" i="13"/>
  <c r="AG50" i="12"/>
  <c r="T50" i="11"/>
  <c r="AK16" i="14"/>
  <c r="AI16" i="14" s="1"/>
  <c r="H18" i="13"/>
  <c r="I20" i="12"/>
  <c r="J20" i="11"/>
  <c r="C19" i="3"/>
  <c r="BB20" i="1"/>
  <c r="DZ2" i="14"/>
  <c r="J17" i="13"/>
  <c r="P19" i="12"/>
  <c r="M19" i="11"/>
  <c r="J25" i="13"/>
  <c r="P27" i="12"/>
  <c r="M27" i="11"/>
  <c r="J33" i="13"/>
  <c r="P35" i="12"/>
  <c r="M35" i="11"/>
  <c r="J41" i="13"/>
  <c r="P43" i="12"/>
  <c r="M43" i="11"/>
  <c r="J49" i="13"/>
  <c r="P51" i="12"/>
  <c r="M51" i="11"/>
  <c r="DV6" i="14"/>
  <c r="CV4" i="14"/>
  <c r="CJ6" i="14"/>
  <c r="BT6" i="14"/>
  <c r="DD7" i="14"/>
  <c r="DZ6" i="14"/>
  <c r="V4" i="13"/>
  <c r="AQ6" i="12"/>
  <c r="Y6" i="11"/>
  <c r="V8" i="13"/>
  <c r="AQ10" i="12"/>
  <c r="Y10" i="11"/>
  <c r="V12" i="13"/>
  <c r="AQ14" i="12"/>
  <c r="Y14" i="11"/>
  <c r="V18" i="13"/>
  <c r="AQ20" i="12"/>
  <c r="Y20" i="11"/>
  <c r="V24" i="13"/>
  <c r="AQ26" i="12"/>
  <c r="Y26" i="11"/>
  <c r="Q27" i="13"/>
  <c r="AG29" i="12"/>
  <c r="T29" i="11"/>
  <c r="V34" i="13"/>
  <c r="AQ36" i="12"/>
  <c r="Y36" i="11"/>
  <c r="Q37" i="13"/>
  <c r="AG39" i="12"/>
  <c r="T39" i="11"/>
  <c r="Q41" i="13"/>
  <c r="AG43" i="12"/>
  <c r="T43" i="11"/>
  <c r="Q45" i="13"/>
  <c r="AG47" i="12"/>
  <c r="T47" i="11"/>
  <c r="V46" i="13"/>
  <c r="AQ48" i="12"/>
  <c r="Y48" i="11"/>
  <c r="Q49" i="13"/>
  <c r="AG51" i="12"/>
  <c r="T51" i="11"/>
  <c r="AE19" i="14"/>
  <c r="AC19" i="14" s="1"/>
  <c r="AE8" i="14"/>
  <c r="AC8" i="14" s="1"/>
  <c r="T8" i="13"/>
  <c r="AO10" i="12"/>
  <c r="W10" i="11"/>
  <c r="BA10" i="1"/>
  <c r="BB10" i="1" s="1"/>
  <c r="T16" i="13"/>
  <c r="AO18" i="12"/>
  <c r="W18" i="11"/>
  <c r="BA18" i="1"/>
  <c r="BB18" i="1" s="1"/>
  <c r="T24" i="13"/>
  <c r="AO26" i="12"/>
  <c r="W26" i="11"/>
  <c r="BA26" i="1"/>
  <c r="BB26" i="1" s="1"/>
  <c r="T34" i="13"/>
  <c r="AO36" i="12"/>
  <c r="W36" i="11"/>
  <c r="BA36" i="1"/>
  <c r="T48" i="13"/>
  <c r="AO50" i="12"/>
  <c r="W50" i="11"/>
  <c r="BA50" i="1"/>
  <c r="BB50" i="1" s="1"/>
  <c r="K2" i="13"/>
  <c r="Q4" i="12"/>
  <c r="N4" i="11"/>
  <c r="D3" i="3"/>
  <c r="H25" i="13"/>
  <c r="I27" i="12"/>
  <c r="J27" i="11"/>
  <c r="C26" i="3"/>
  <c r="CF6" i="14"/>
  <c r="S5" i="13"/>
  <c r="AI7" i="12"/>
  <c r="V7" i="11"/>
  <c r="F6" i="3"/>
  <c r="AI39" i="12"/>
  <c r="V39" i="11"/>
  <c r="H48" i="13"/>
  <c r="I50" i="12"/>
  <c r="J50" i="11"/>
  <c r="C49" i="3"/>
  <c r="F53" i="12"/>
  <c r="N11" i="11"/>
  <c r="S30" i="13"/>
  <c r="AI32" i="12"/>
  <c r="V32" i="11"/>
  <c r="F31" i="3"/>
  <c r="O4" i="13"/>
  <c r="Z6" i="12"/>
  <c r="R6" i="11"/>
  <c r="E5" i="3"/>
  <c r="O12" i="13"/>
  <c r="Z14" i="12"/>
  <c r="R14" i="11"/>
  <c r="E13" i="3"/>
  <c r="O20" i="13"/>
  <c r="Z22" i="12"/>
  <c r="R22" i="11"/>
  <c r="E21" i="3"/>
  <c r="O36" i="13"/>
  <c r="Z38" i="12"/>
  <c r="R38" i="11"/>
  <c r="E37" i="3"/>
  <c r="J26" i="13"/>
  <c r="P28" i="12"/>
  <c r="M28" i="11"/>
  <c r="T33" i="13"/>
  <c r="AO35" i="12"/>
  <c r="W35" i="11"/>
  <c r="BA35" i="1"/>
  <c r="BB35" i="1" s="1"/>
  <c r="J40" i="13"/>
  <c r="P42" i="12"/>
  <c r="M42" i="11"/>
  <c r="V27" i="13"/>
  <c r="AQ29" i="12"/>
  <c r="Y29" i="11"/>
  <c r="J19" i="13"/>
  <c r="P21" i="12"/>
  <c r="M21" i="11"/>
  <c r="J43" i="13"/>
  <c r="P45" i="12"/>
  <c r="M45" i="11"/>
  <c r="CA22" i="14"/>
  <c r="BY22" i="14" s="1"/>
  <c r="CA15" i="14"/>
  <c r="BY15" i="14" s="1"/>
  <c r="CA12" i="14"/>
  <c r="BY12" i="14" s="1"/>
  <c r="CA2" i="14"/>
  <c r="BY2" i="14" s="1"/>
  <c r="CA8" i="14"/>
  <c r="BY8" i="14" s="1"/>
  <c r="CA14" i="14"/>
  <c r="BY14" i="14" s="1"/>
  <c r="CA9" i="14"/>
  <c r="BY9" i="14" s="1"/>
  <c r="CA16" i="14"/>
  <c r="BY16" i="14" s="1"/>
  <c r="CA18" i="14"/>
  <c r="BY18" i="14" s="1"/>
  <c r="CA20" i="14"/>
  <c r="BY20" i="14" s="1"/>
  <c r="CA19" i="14"/>
  <c r="BY19" i="14" s="1"/>
  <c r="CA11" i="14"/>
  <c r="BY11" i="14" s="1"/>
  <c r="CA13" i="14"/>
  <c r="BY13" i="14" s="1"/>
  <c r="CA10" i="14"/>
  <c r="BY10" i="14" s="1"/>
  <c r="CA17" i="14"/>
  <c r="BY17" i="14" s="1"/>
  <c r="CA21" i="14"/>
  <c r="BY21" i="14" s="1"/>
  <c r="Y3" i="14"/>
  <c r="W3" i="14" s="1"/>
  <c r="Y7" i="14"/>
  <c r="W7" i="14" s="1"/>
  <c r="H24" i="13"/>
  <c r="I26" i="12"/>
  <c r="J26" i="11"/>
  <c r="C25" i="3"/>
  <c r="W28" i="1"/>
  <c r="L28" i="11" s="1"/>
  <c r="K46" i="13"/>
  <c r="Q48" i="12"/>
  <c r="N48" i="11"/>
  <c r="D47" i="3"/>
  <c r="CA5" i="14"/>
  <c r="BY5" i="14" s="1"/>
  <c r="BB5" i="14"/>
  <c r="AT4" i="14"/>
  <c r="BL6" i="14"/>
  <c r="BB6" i="14"/>
  <c r="F41" i="3"/>
  <c r="S48" i="13"/>
  <c r="AI50" i="12"/>
  <c r="V50" i="11"/>
  <c r="F49" i="3"/>
  <c r="CA3" i="14"/>
  <c r="BY3" i="14" s="1"/>
  <c r="AP3" i="14"/>
  <c r="H12" i="13"/>
  <c r="I14" i="12"/>
  <c r="J14" i="11"/>
  <c r="C13" i="3"/>
  <c r="W16" i="1"/>
  <c r="L16" i="11" s="1"/>
  <c r="W20" i="1"/>
  <c r="L20" i="11" s="1"/>
  <c r="H32" i="13"/>
  <c r="I34" i="12"/>
  <c r="J34" i="11"/>
  <c r="C33" i="3"/>
  <c r="AI45" i="12"/>
  <c r="V45" i="11"/>
  <c r="CR4" i="14"/>
  <c r="CF5" i="14"/>
  <c r="AE3" i="14"/>
  <c r="AC3" i="14" s="1"/>
  <c r="AE16" i="14"/>
  <c r="AC16" i="14" s="1"/>
  <c r="AE10" i="14"/>
  <c r="AC10" i="14" s="1"/>
  <c r="AE13" i="14"/>
  <c r="AC13" i="14" s="1"/>
  <c r="H4" i="13"/>
  <c r="I6" i="12"/>
  <c r="J6" i="11"/>
  <c r="C5" i="3"/>
  <c r="H8" i="13"/>
  <c r="I10" i="12"/>
  <c r="J10" i="11"/>
  <c r="C9" i="3"/>
  <c r="W12" i="1"/>
  <c r="L12" i="11" s="1"/>
  <c r="H28" i="13"/>
  <c r="I30" i="12"/>
  <c r="J30" i="11"/>
  <c r="C29" i="3"/>
  <c r="H2" i="13"/>
  <c r="I4" i="12"/>
  <c r="J4" i="11"/>
  <c r="C3" i="3"/>
  <c r="AQ15" i="1"/>
  <c r="H14" i="13"/>
  <c r="I16" i="12"/>
  <c r="J16" i="11"/>
  <c r="C15" i="3"/>
  <c r="H34" i="13"/>
  <c r="I36" i="12"/>
  <c r="C35" i="3"/>
  <c r="J36" i="11"/>
  <c r="AI47" i="12"/>
  <c r="V47" i="11"/>
  <c r="H46" i="13"/>
  <c r="I48" i="12"/>
  <c r="J48" i="11"/>
  <c r="C47" i="3"/>
  <c r="W50" i="1"/>
  <c r="L50" i="11" s="1"/>
  <c r="H5" i="13"/>
  <c r="I7" i="12"/>
  <c r="J7" i="11"/>
  <c r="C6" i="3"/>
  <c r="Y37" i="1"/>
  <c r="DN7" i="14"/>
  <c r="AQ36" i="1"/>
  <c r="CJ2" i="14"/>
  <c r="DD3" i="14"/>
  <c r="S8" i="13"/>
  <c r="AI10" i="12"/>
  <c r="V10" i="11"/>
  <c r="F9" i="3"/>
  <c r="AP2" i="14"/>
  <c r="AI52" i="12"/>
  <c r="V52" i="11"/>
  <c r="BF4" i="14"/>
  <c r="DD2" i="14"/>
  <c r="CJ7" i="14"/>
  <c r="CL7" i="14" s="1"/>
  <c r="BT7" i="14"/>
  <c r="O53" i="12"/>
  <c r="AQ14" i="1"/>
  <c r="H33" i="13"/>
  <c r="I35" i="12"/>
  <c r="J35" i="11"/>
  <c r="C34" i="3"/>
  <c r="W45" i="1"/>
  <c r="L45" i="11" s="1"/>
  <c r="H29" i="13"/>
  <c r="I31" i="12"/>
  <c r="J31" i="11"/>
  <c r="C30" i="3"/>
  <c r="S44" i="13"/>
  <c r="K12" i="13"/>
  <c r="Q14" i="12"/>
  <c r="N14" i="11"/>
  <c r="D13" i="3"/>
  <c r="K24" i="13"/>
  <c r="Q26" i="12"/>
  <c r="N26" i="11"/>
  <c r="D25" i="3"/>
  <c r="S33" i="13"/>
  <c r="AI35" i="12"/>
  <c r="V35" i="11"/>
  <c r="F34" i="3"/>
  <c r="Y46" i="1"/>
  <c r="K23" i="13"/>
  <c r="Q25" i="12"/>
  <c r="N25" i="11"/>
  <c r="D24" i="3"/>
  <c r="AT2" i="14"/>
  <c r="H3" i="13"/>
  <c r="I5" i="12"/>
  <c r="J5" i="11"/>
  <c r="C4" i="3"/>
  <c r="S22" i="13"/>
  <c r="AI24" i="12"/>
  <c r="V24" i="11"/>
  <c r="F23" i="3"/>
  <c r="BF7" i="14"/>
  <c r="CJ3" i="14"/>
  <c r="BT3" i="14"/>
  <c r="DD6" i="14"/>
  <c r="Q17" i="13"/>
  <c r="AG19" i="12"/>
  <c r="T19" i="11"/>
  <c r="T5" i="13"/>
  <c r="AO7" i="12"/>
  <c r="W7" i="11"/>
  <c r="BA7" i="1"/>
  <c r="BB7" i="1" s="1"/>
  <c r="J8" i="13"/>
  <c r="P10" i="12"/>
  <c r="M10" i="11"/>
  <c r="J12" i="13"/>
  <c r="P14" i="12"/>
  <c r="M14" i="11"/>
  <c r="J16" i="13"/>
  <c r="P18" i="12"/>
  <c r="M18" i="11"/>
  <c r="J20" i="13"/>
  <c r="P22" i="12"/>
  <c r="M22" i="11"/>
  <c r="J24" i="13"/>
  <c r="P26" i="12"/>
  <c r="M26" i="11"/>
  <c r="T31" i="13"/>
  <c r="AO33" i="12"/>
  <c r="W33" i="11"/>
  <c r="BA33" i="1"/>
  <c r="T35" i="13"/>
  <c r="AO37" i="12"/>
  <c r="W37" i="11"/>
  <c r="BA37" i="1"/>
  <c r="J42" i="13"/>
  <c r="P44" i="12"/>
  <c r="M44" i="11"/>
  <c r="J46" i="13"/>
  <c r="P48" i="12"/>
  <c r="M48" i="11"/>
  <c r="AK10" i="14"/>
  <c r="AI10" i="14" s="1"/>
  <c r="AE11" i="14"/>
  <c r="AC11" i="14" s="1"/>
  <c r="AK21" i="14"/>
  <c r="AI21" i="14" s="1"/>
  <c r="BF3" i="14"/>
  <c r="T2" i="13"/>
  <c r="AO4" i="12"/>
  <c r="W4" i="11"/>
  <c r="BA4" i="1"/>
  <c r="T12" i="13"/>
  <c r="AO14" i="12"/>
  <c r="W14" i="11"/>
  <c r="BA14" i="1"/>
  <c r="Y22" i="1"/>
  <c r="BF2" i="14"/>
  <c r="Q2" i="13"/>
  <c r="AG4" i="12"/>
  <c r="T4" i="11"/>
  <c r="V5" i="13"/>
  <c r="AQ7" i="12"/>
  <c r="Y7" i="11"/>
  <c r="Q14" i="13"/>
  <c r="AG16" i="12"/>
  <c r="T16" i="11"/>
  <c r="V17" i="13"/>
  <c r="AQ19" i="12"/>
  <c r="Y19" i="11"/>
  <c r="V21" i="13"/>
  <c r="AQ23" i="12"/>
  <c r="Y23" i="11"/>
  <c r="V25" i="13"/>
  <c r="AQ27" i="12"/>
  <c r="Y27" i="11"/>
  <c r="Q32" i="13"/>
  <c r="AG34" i="12"/>
  <c r="T34" i="11"/>
  <c r="Q36" i="13"/>
  <c r="AG38" i="12"/>
  <c r="T38" i="11"/>
  <c r="V43" i="13"/>
  <c r="AQ45" i="12"/>
  <c r="Y45" i="11"/>
  <c r="V47" i="13"/>
  <c r="AQ49" i="12"/>
  <c r="Y49" i="11"/>
  <c r="AK13" i="14"/>
  <c r="AI13" i="14" s="1"/>
  <c r="AQ16" i="1"/>
  <c r="AK4" i="14"/>
  <c r="AI4" i="14" s="1"/>
  <c r="T14" i="13"/>
  <c r="AO16" i="12"/>
  <c r="W16" i="11"/>
  <c r="BA16" i="1"/>
  <c r="J23" i="13"/>
  <c r="P25" i="12"/>
  <c r="M25" i="11"/>
  <c r="J31" i="13"/>
  <c r="P33" i="12"/>
  <c r="M33" i="11"/>
  <c r="J39" i="13"/>
  <c r="P41" i="12"/>
  <c r="M41" i="11"/>
  <c r="J47" i="13"/>
  <c r="P49" i="12"/>
  <c r="M49" i="11"/>
  <c r="CA7" i="14"/>
  <c r="BY7" i="14" s="1"/>
  <c r="L5" i="14"/>
  <c r="J5" i="14" s="1"/>
  <c r="AQ12" i="1"/>
  <c r="W23" i="1"/>
  <c r="L23" i="11" s="1"/>
  <c r="AK3" i="14"/>
  <c r="AI3" i="14" s="1"/>
  <c r="AK8" i="14"/>
  <c r="AI8" i="14" s="1"/>
  <c r="DN5" i="14"/>
  <c r="Q3" i="13"/>
  <c r="AG5" i="12"/>
  <c r="T5" i="11"/>
  <c r="Q7" i="13"/>
  <c r="AG9" i="12"/>
  <c r="T9" i="11"/>
  <c r="Q11" i="13"/>
  <c r="AG13" i="12"/>
  <c r="T13" i="11"/>
  <c r="V20" i="13"/>
  <c r="AQ22" i="12"/>
  <c r="Y22" i="11"/>
  <c r="Q23" i="13"/>
  <c r="AG25" i="12"/>
  <c r="T25" i="11"/>
  <c r="V26" i="13"/>
  <c r="AQ28" i="12"/>
  <c r="Y28" i="11"/>
  <c r="V30" i="13"/>
  <c r="AQ32" i="12"/>
  <c r="Y32" i="11"/>
  <c r="Q33" i="13"/>
  <c r="AG35" i="12"/>
  <c r="T35" i="11"/>
  <c r="V36" i="13"/>
  <c r="AQ38" i="12"/>
  <c r="Y38" i="11"/>
  <c r="V40" i="13"/>
  <c r="AQ42" i="12"/>
  <c r="Y42" i="11"/>
  <c r="V44" i="13"/>
  <c r="AQ46" i="12"/>
  <c r="Y46" i="11"/>
  <c r="V48" i="13"/>
  <c r="AQ50" i="12"/>
  <c r="Y50" i="11"/>
  <c r="AE21" i="14"/>
  <c r="AC21" i="14" s="1"/>
  <c r="H9" i="13"/>
  <c r="I11" i="12"/>
  <c r="J11" i="11"/>
  <c r="C10" i="3"/>
  <c r="AE14" i="14"/>
  <c r="AC14" i="14" s="1"/>
  <c r="AE22" i="14"/>
  <c r="AC22" i="14" s="1"/>
  <c r="AK22" i="14"/>
  <c r="AI22" i="14" s="1"/>
  <c r="J7" i="13"/>
  <c r="P9" i="12"/>
  <c r="M9" i="11"/>
  <c r="J15" i="13"/>
  <c r="P17" i="12"/>
  <c r="M17" i="11"/>
  <c r="T22" i="13"/>
  <c r="AO24" i="12"/>
  <c r="W24" i="11"/>
  <c r="BA24" i="1"/>
  <c r="T32" i="13"/>
  <c r="AO34" i="12"/>
  <c r="W34" i="11"/>
  <c r="BA34" i="1"/>
  <c r="T40" i="13"/>
  <c r="AO42" i="12"/>
  <c r="W42" i="11"/>
  <c r="BA42" i="1"/>
  <c r="BB42" i="1" s="1"/>
  <c r="T46" i="13"/>
  <c r="AO48" i="12"/>
  <c r="W48" i="11"/>
  <c r="BA48" i="1"/>
  <c r="BB48" i="1" s="1"/>
  <c r="BA9" i="1"/>
  <c r="BA29" i="1"/>
  <c r="BA41" i="1"/>
  <c r="AF53" i="12" l="1"/>
  <c r="BB36" i="1"/>
  <c r="S41" i="13"/>
  <c r="F20" i="3"/>
  <c r="F51" i="3"/>
  <c r="F46" i="3"/>
  <c r="F44" i="3"/>
  <c r="D10" i="3"/>
  <c r="V43" i="11"/>
  <c r="F17" i="3"/>
  <c r="V23" i="11"/>
  <c r="K49" i="13"/>
  <c r="BB17" i="1"/>
  <c r="Q7" i="12"/>
  <c r="F33" i="3"/>
  <c r="AI21" i="12"/>
  <c r="N17" i="11"/>
  <c r="Q11" i="12"/>
  <c r="AI18" i="12"/>
  <c r="S21" i="13"/>
  <c r="S50" i="13"/>
  <c r="BB11" i="1"/>
  <c r="Q34" i="12"/>
  <c r="BB47" i="1"/>
  <c r="AA47" i="11" s="1"/>
  <c r="BB43" i="1"/>
  <c r="BB31" i="1"/>
  <c r="V42" i="11"/>
  <c r="F36" i="3"/>
  <c r="V46" i="11"/>
  <c r="BB6" i="1"/>
  <c r="AI42" i="12"/>
  <c r="S37" i="13"/>
  <c r="K29" i="13"/>
  <c r="AI6" i="12"/>
  <c r="AI22" i="12"/>
  <c r="Q13" i="12"/>
  <c r="V37" i="11"/>
  <c r="S28" i="13"/>
  <c r="F45" i="3"/>
  <c r="Q31" i="12"/>
  <c r="V6" i="11"/>
  <c r="N13" i="11"/>
  <c r="BB30" i="1"/>
  <c r="X28" i="13" s="1"/>
  <c r="BB13" i="1"/>
  <c r="X11" i="13" s="1"/>
  <c r="Q30" i="12"/>
  <c r="BB5" i="1"/>
  <c r="H4" i="3" s="1"/>
  <c r="BB21" i="1"/>
  <c r="X19" i="13" s="1"/>
  <c r="V34" i="11"/>
  <c r="D20" i="3"/>
  <c r="K28" i="13"/>
  <c r="AI34" i="12"/>
  <c r="N21" i="11"/>
  <c r="C52" i="3"/>
  <c r="BU2" i="14"/>
  <c r="BS2" i="14" s="1"/>
  <c r="S27" i="13"/>
  <c r="V29" i="11"/>
  <c r="CS7" i="14"/>
  <c r="CQ7" i="14" s="1"/>
  <c r="S5" i="14"/>
  <c r="Q5" i="14" s="1"/>
  <c r="S7" i="14"/>
  <c r="Q7" i="14" s="1"/>
  <c r="CG4" i="14"/>
  <c r="CE4" i="14" s="1"/>
  <c r="DP5" i="14"/>
  <c r="BB22" i="1"/>
  <c r="DE3" i="14"/>
  <c r="DC3" i="14" s="1"/>
  <c r="BU20" i="14"/>
  <c r="BS20" i="14" s="1"/>
  <c r="BC6" i="14"/>
  <c r="BA6" i="14" s="1"/>
  <c r="CG6" i="14"/>
  <c r="CE6" i="14" s="1"/>
  <c r="S6" i="14"/>
  <c r="Q6" i="14" s="1"/>
  <c r="BB29" i="1"/>
  <c r="CX7" i="14"/>
  <c r="N34" i="11"/>
  <c r="BH6" i="14"/>
  <c r="BU19" i="14"/>
  <c r="BS19" i="14" s="1"/>
  <c r="BB37" i="1"/>
  <c r="AX37" i="12" s="1"/>
  <c r="CS4" i="14"/>
  <c r="CQ4" i="14" s="1"/>
  <c r="BC17" i="14"/>
  <c r="BA17" i="14" s="1"/>
  <c r="AV7" i="14"/>
  <c r="K32" i="13"/>
  <c r="BU12" i="14"/>
  <c r="BS12" i="14" s="1"/>
  <c r="DW3" i="14"/>
  <c r="DU3" i="14" s="1"/>
  <c r="K15" i="12"/>
  <c r="BU8" i="14"/>
  <c r="BS8" i="14" s="1"/>
  <c r="BU6" i="14"/>
  <c r="BS6" i="14" s="1"/>
  <c r="BB23" i="1"/>
  <c r="X21" i="13" s="1"/>
  <c r="AQ4" i="14"/>
  <c r="AO4" i="14" s="1"/>
  <c r="BB40" i="1"/>
  <c r="H39" i="3" s="1"/>
  <c r="EB4" i="14"/>
  <c r="X40" i="13"/>
  <c r="AX42" i="12"/>
  <c r="AA42" i="11"/>
  <c r="H41" i="3"/>
  <c r="X34" i="13"/>
  <c r="AX36" i="12"/>
  <c r="AA36" i="11"/>
  <c r="H35" i="3"/>
  <c r="X35" i="13"/>
  <c r="EK5" i="14"/>
  <c r="X23" i="13"/>
  <c r="AX25" i="12"/>
  <c r="H24" i="3"/>
  <c r="AA25" i="11"/>
  <c r="AA23" i="11"/>
  <c r="X20" i="13"/>
  <c r="AX22" i="12"/>
  <c r="AA22" i="11"/>
  <c r="H21" i="3"/>
  <c r="X5" i="13"/>
  <c r="AX7" i="12"/>
  <c r="AA7" i="11"/>
  <c r="H6" i="3"/>
  <c r="X27" i="13"/>
  <c r="AX29" i="12"/>
  <c r="AA29" i="11"/>
  <c r="H28" i="3"/>
  <c r="W12" i="13"/>
  <c r="AR14" i="12"/>
  <c r="Z14" i="11"/>
  <c r="G13" i="3"/>
  <c r="W2" i="13"/>
  <c r="AR4" i="12"/>
  <c r="Z4" i="11"/>
  <c r="G3" i="3"/>
  <c r="X3" i="13"/>
  <c r="AX5" i="12"/>
  <c r="AA5" i="11"/>
  <c r="S12" i="13"/>
  <c r="AI14" i="12"/>
  <c r="V14" i="11"/>
  <c r="F13" i="3"/>
  <c r="BB4" i="1"/>
  <c r="K34" i="12"/>
  <c r="X50" i="13"/>
  <c r="AX52" i="12"/>
  <c r="AA52" i="11"/>
  <c r="H51" i="3"/>
  <c r="K44" i="12"/>
  <c r="X45" i="13"/>
  <c r="AB46" i="12"/>
  <c r="X15" i="13"/>
  <c r="AX17" i="12"/>
  <c r="AA17" i="11"/>
  <c r="H16" i="3"/>
  <c r="K40" i="12"/>
  <c r="AB41" i="12"/>
  <c r="AB20" i="12"/>
  <c r="BC18" i="14"/>
  <c r="BA18" i="14" s="1"/>
  <c r="AB50" i="12"/>
  <c r="AB48" i="12"/>
  <c r="AB43" i="12"/>
  <c r="AB40" i="12"/>
  <c r="AB35" i="12"/>
  <c r="AB32" i="12"/>
  <c r="AB27" i="12"/>
  <c r="AB24" i="12"/>
  <c r="AB19" i="12"/>
  <c r="AB16" i="12"/>
  <c r="AB11" i="12"/>
  <c r="AB8" i="12"/>
  <c r="K45" i="12"/>
  <c r="X16" i="13"/>
  <c r="AX18" i="12"/>
  <c r="AA18" i="11"/>
  <c r="H17" i="3"/>
  <c r="W6" i="13"/>
  <c r="AR8" i="12"/>
  <c r="Z8" i="11"/>
  <c r="G7" i="3"/>
  <c r="W27" i="13"/>
  <c r="AR29" i="12"/>
  <c r="Z29" i="11"/>
  <c r="G28" i="3"/>
  <c r="K11" i="12"/>
  <c r="S14" i="13"/>
  <c r="AI16" i="12"/>
  <c r="V16" i="11"/>
  <c r="F15" i="3"/>
  <c r="W7" i="13"/>
  <c r="AR9" i="12"/>
  <c r="Z9" i="11"/>
  <c r="G8" i="3"/>
  <c r="X9" i="13"/>
  <c r="AX11" i="12"/>
  <c r="AA11" i="11"/>
  <c r="H10" i="3"/>
  <c r="S10" i="13"/>
  <c r="AI12" i="12"/>
  <c r="V12" i="11"/>
  <c r="F11" i="3"/>
  <c r="W14" i="13"/>
  <c r="AR16" i="12"/>
  <c r="Z16" i="11"/>
  <c r="G15" i="3"/>
  <c r="BH2" i="14"/>
  <c r="BH3" i="14"/>
  <c r="W35" i="13"/>
  <c r="AR37" i="12"/>
  <c r="Z37" i="11"/>
  <c r="G36" i="3"/>
  <c r="W31" i="13"/>
  <c r="AR33" i="12"/>
  <c r="Z33" i="11"/>
  <c r="G32" i="3"/>
  <c r="CL3" i="14"/>
  <c r="BH7" i="14"/>
  <c r="K5" i="12"/>
  <c r="X33" i="13"/>
  <c r="AX35" i="12"/>
  <c r="AA35" i="11"/>
  <c r="H34" i="3"/>
  <c r="BU7" i="14"/>
  <c r="BS7" i="14" s="1"/>
  <c r="AQ22" i="14"/>
  <c r="AO22" i="14" s="1"/>
  <c r="AQ20" i="14"/>
  <c r="AO20" i="14" s="1"/>
  <c r="AQ19" i="14"/>
  <c r="AO19" i="14" s="1"/>
  <c r="AQ15" i="14"/>
  <c r="AO15" i="14" s="1"/>
  <c r="AQ2" i="14"/>
  <c r="AO2" i="14" s="1"/>
  <c r="AQ10" i="14"/>
  <c r="AO10" i="14" s="1"/>
  <c r="AQ9" i="14"/>
  <c r="AO9" i="14" s="1"/>
  <c r="AQ11" i="14"/>
  <c r="AO11" i="14" s="1"/>
  <c r="AQ18" i="14"/>
  <c r="AO18" i="14" s="1"/>
  <c r="AQ21" i="14"/>
  <c r="AO21" i="14" s="1"/>
  <c r="AQ8" i="14"/>
  <c r="AO8" i="14" s="1"/>
  <c r="AQ14" i="14"/>
  <c r="AO14" i="14" s="1"/>
  <c r="AQ13" i="14"/>
  <c r="AO13" i="14" s="1"/>
  <c r="AQ16" i="14"/>
  <c r="AO16" i="14" s="1"/>
  <c r="AQ12" i="14"/>
  <c r="AO12" i="14" s="1"/>
  <c r="AQ17" i="14"/>
  <c r="AO17" i="14" s="1"/>
  <c r="BU15" i="14"/>
  <c r="BS15" i="14" s="1"/>
  <c r="BU11" i="14"/>
  <c r="BS11" i="14" s="1"/>
  <c r="BU16" i="14"/>
  <c r="BS16" i="14" s="1"/>
  <c r="BU18" i="14"/>
  <c r="BS18" i="14" s="1"/>
  <c r="Z53" i="12"/>
  <c r="EF7" i="14"/>
  <c r="DP7" i="14"/>
  <c r="K48" i="12"/>
  <c r="S13" i="13"/>
  <c r="AI15" i="12"/>
  <c r="V15" i="11"/>
  <c r="F14" i="3"/>
  <c r="K4" i="12"/>
  <c r="K10" i="12"/>
  <c r="CG5" i="14"/>
  <c r="CE5" i="14" s="1"/>
  <c r="K14" i="12"/>
  <c r="AV4" i="14"/>
  <c r="X24" i="13"/>
  <c r="AX26" i="12"/>
  <c r="AA26" i="11"/>
  <c r="H25" i="3"/>
  <c r="W33" i="13"/>
  <c r="AR35" i="12"/>
  <c r="Z35" i="11"/>
  <c r="G34" i="3"/>
  <c r="K27" i="12"/>
  <c r="DE7" i="14"/>
  <c r="DC7" i="14" s="1"/>
  <c r="K20" i="12"/>
  <c r="W42" i="13"/>
  <c r="AR44" i="12"/>
  <c r="Z44" i="11"/>
  <c r="G43" i="3"/>
  <c r="S9" i="13"/>
  <c r="AI11" i="12"/>
  <c r="V11" i="11"/>
  <c r="F10" i="3"/>
  <c r="W28" i="13"/>
  <c r="AR30" i="12"/>
  <c r="Z30" i="11"/>
  <c r="G29" i="3"/>
  <c r="K52" i="12"/>
  <c r="K19" i="12"/>
  <c r="BB12" i="1"/>
  <c r="AO53" i="12"/>
  <c r="K47" i="12"/>
  <c r="AB52" i="12"/>
  <c r="AB39" i="12"/>
  <c r="AB31" i="12"/>
  <c r="AB25" i="12"/>
  <c r="AB17" i="12"/>
  <c r="AB9" i="12"/>
  <c r="K17" i="12"/>
  <c r="BC9" i="14"/>
  <c r="BA9" i="14" s="1"/>
  <c r="BC15" i="14"/>
  <c r="BA15" i="14" s="1"/>
  <c r="BC22" i="14"/>
  <c r="BA22" i="14" s="1"/>
  <c r="X26" i="13"/>
  <c r="AX28" i="12"/>
  <c r="AA28" i="11"/>
  <c r="H27" i="3"/>
  <c r="BU5" i="14"/>
  <c r="BS5" i="14" s="1"/>
  <c r="BB9" i="1"/>
  <c r="K9" i="12"/>
  <c r="K49" i="12"/>
  <c r="K43" i="12"/>
  <c r="BU4" i="14"/>
  <c r="BS4" i="14" s="1"/>
  <c r="K21" i="12"/>
  <c r="DW11" i="14"/>
  <c r="DU11" i="14" s="1"/>
  <c r="DW21" i="14"/>
  <c r="DU21" i="14" s="1"/>
  <c r="DW20" i="14"/>
  <c r="DU20" i="14" s="1"/>
  <c r="DW2" i="14"/>
  <c r="DU2" i="14" s="1"/>
  <c r="S3" i="14"/>
  <c r="Q3" i="14" s="1"/>
  <c r="S4" i="14"/>
  <c r="Q4" i="14" s="1"/>
  <c r="K18" i="12"/>
  <c r="W50" i="13"/>
  <c r="AR52" i="12"/>
  <c r="Z52" i="11"/>
  <c r="G51" i="3"/>
  <c r="W36" i="13"/>
  <c r="AR38" i="12"/>
  <c r="Z38" i="11"/>
  <c r="G37" i="3"/>
  <c r="W26" i="13"/>
  <c r="AR28" i="12"/>
  <c r="Z28" i="11"/>
  <c r="G27" i="3"/>
  <c r="W18" i="13"/>
  <c r="AR20" i="12"/>
  <c r="Z20" i="11"/>
  <c r="G19" i="3"/>
  <c r="EB7" i="14"/>
  <c r="BB15" i="1"/>
  <c r="EF5" i="14"/>
  <c r="K36" i="12"/>
  <c r="X8" i="13"/>
  <c r="AX10" i="12"/>
  <c r="AA10" i="11"/>
  <c r="H9" i="3"/>
  <c r="BC10" i="1"/>
  <c r="K6" i="12"/>
  <c r="BB14" i="1"/>
  <c r="X25" i="13"/>
  <c r="AX27" i="12"/>
  <c r="AA27" i="11"/>
  <c r="H26" i="3"/>
  <c r="BC27" i="1"/>
  <c r="X18" i="13"/>
  <c r="AX20" i="12"/>
  <c r="AA20" i="11"/>
  <c r="H19" i="3"/>
  <c r="W43" i="13"/>
  <c r="AR45" i="12"/>
  <c r="Z45" i="11"/>
  <c r="G44" i="3"/>
  <c r="X17" i="13"/>
  <c r="AX19" i="12"/>
  <c r="AA19" i="11"/>
  <c r="H18" i="3"/>
  <c r="BC19" i="1"/>
  <c r="AQ5" i="14"/>
  <c r="AO5" i="14" s="1"/>
  <c r="AQ7" i="14"/>
  <c r="AO7" i="14" s="1"/>
  <c r="W10" i="13"/>
  <c r="AR12" i="12"/>
  <c r="Z12" i="11"/>
  <c r="G11" i="3"/>
  <c r="AB47" i="12"/>
  <c r="AB28" i="12"/>
  <c r="AB4" i="12"/>
  <c r="BC11" i="14"/>
  <c r="BA11" i="14" s="1"/>
  <c r="BC19" i="14"/>
  <c r="BA19" i="14" s="1"/>
  <c r="AB51" i="12"/>
  <c r="AB45" i="12"/>
  <c r="AB42" i="12"/>
  <c r="AB37" i="12"/>
  <c r="AB34" i="12"/>
  <c r="AB29" i="12"/>
  <c r="AB26" i="12"/>
  <c r="AB21" i="12"/>
  <c r="AB18" i="12"/>
  <c r="AB13" i="12"/>
  <c r="AB10" i="12"/>
  <c r="AB5" i="12"/>
  <c r="X41" i="13"/>
  <c r="AX43" i="12"/>
  <c r="AA43" i="11"/>
  <c r="H42" i="3"/>
  <c r="K33" i="12"/>
  <c r="DW18" i="14"/>
  <c r="DU18" i="14" s="1"/>
  <c r="DW14" i="14"/>
  <c r="DU14" i="14" s="1"/>
  <c r="EK3" i="14"/>
  <c r="W39" i="13"/>
  <c r="AR41" i="12"/>
  <c r="Z41" i="11"/>
  <c r="G40" i="3"/>
  <c r="W46" i="13"/>
  <c r="AR48" i="12"/>
  <c r="Z48" i="11"/>
  <c r="G47" i="3"/>
  <c r="W40" i="13"/>
  <c r="AR42" i="12"/>
  <c r="Z42" i="11"/>
  <c r="G41" i="3"/>
  <c r="W32" i="13"/>
  <c r="AR34" i="12"/>
  <c r="Z34" i="11"/>
  <c r="G33" i="3"/>
  <c r="W22" i="13"/>
  <c r="AR24" i="12"/>
  <c r="Z24" i="11"/>
  <c r="G23" i="3"/>
  <c r="K20" i="13"/>
  <c r="Q22" i="12"/>
  <c r="N22" i="11"/>
  <c r="D21" i="3"/>
  <c r="DE6" i="14"/>
  <c r="DC6" i="14" s="1"/>
  <c r="EK2" i="14"/>
  <c r="X29" i="13"/>
  <c r="AX31" i="12"/>
  <c r="AA31" i="11"/>
  <c r="H30" i="3"/>
  <c r="BC31" i="1"/>
  <c r="DE21" i="14"/>
  <c r="DC21" i="14" s="1"/>
  <c r="DE2" i="14"/>
  <c r="DC2" i="14" s="1"/>
  <c r="DE18" i="14"/>
  <c r="DC18" i="14" s="1"/>
  <c r="DE11" i="14"/>
  <c r="DC11" i="14" s="1"/>
  <c r="DE14" i="14"/>
  <c r="DC14" i="14" s="1"/>
  <c r="DE17" i="14"/>
  <c r="DC17" i="14" s="1"/>
  <c r="DE12" i="14"/>
  <c r="DC12" i="14" s="1"/>
  <c r="DE19" i="14"/>
  <c r="DC19" i="14" s="1"/>
  <c r="DE16" i="14"/>
  <c r="DC16" i="14" s="1"/>
  <c r="DE13" i="14"/>
  <c r="DC13" i="14" s="1"/>
  <c r="DE15" i="14"/>
  <c r="DC15" i="14" s="1"/>
  <c r="DE8" i="14"/>
  <c r="DC8" i="14" s="1"/>
  <c r="DE22" i="14"/>
  <c r="DC22" i="14" s="1"/>
  <c r="DE10" i="14"/>
  <c r="DC10" i="14" s="1"/>
  <c r="DE9" i="14"/>
  <c r="DC9" i="14" s="1"/>
  <c r="DE20" i="14"/>
  <c r="DC20" i="14" s="1"/>
  <c r="BH4" i="14"/>
  <c r="BU21" i="14"/>
  <c r="BS21" i="14" s="1"/>
  <c r="BU10" i="14"/>
  <c r="BS10" i="14" s="1"/>
  <c r="BU13" i="14"/>
  <c r="BS13" i="14" s="1"/>
  <c r="E52" i="3"/>
  <c r="CL2" i="14"/>
  <c r="K16" i="12"/>
  <c r="K30" i="12"/>
  <c r="X4" i="13"/>
  <c r="AX6" i="12"/>
  <c r="AA6" i="11"/>
  <c r="H5" i="3"/>
  <c r="BB34" i="1"/>
  <c r="AQ3" i="14"/>
  <c r="AO3" i="14" s="1"/>
  <c r="BC5" i="14"/>
  <c r="BA5" i="14" s="1"/>
  <c r="AB38" i="12"/>
  <c r="AB22" i="12"/>
  <c r="AB14" i="12"/>
  <c r="AB6" i="12"/>
  <c r="K50" i="12"/>
  <c r="DP3" i="14"/>
  <c r="EB6" i="14"/>
  <c r="CL6" i="14"/>
  <c r="AQ53" i="12"/>
  <c r="CX5" i="14"/>
  <c r="W25" i="13"/>
  <c r="AR27" i="12"/>
  <c r="Z27" i="11"/>
  <c r="G26" i="3"/>
  <c r="W21" i="13"/>
  <c r="AR23" i="12"/>
  <c r="Z23" i="11"/>
  <c r="G22" i="3"/>
  <c r="W17" i="13"/>
  <c r="AR19" i="12"/>
  <c r="Z19" i="11"/>
  <c r="G18" i="3"/>
  <c r="W13" i="13"/>
  <c r="AR15" i="12"/>
  <c r="Z15" i="11"/>
  <c r="G14" i="3"/>
  <c r="W9" i="13"/>
  <c r="AR11" i="12"/>
  <c r="Z11" i="11"/>
  <c r="G10" i="3"/>
  <c r="BC3" i="14"/>
  <c r="BA3" i="14" s="1"/>
  <c r="BB44" i="1"/>
  <c r="K24" i="12"/>
  <c r="DW7" i="14"/>
  <c r="DU7" i="14" s="1"/>
  <c r="K3" i="13"/>
  <c r="Q5" i="12"/>
  <c r="N5" i="11"/>
  <c r="D4" i="3"/>
  <c r="EF2" i="14"/>
  <c r="DP2" i="14"/>
  <c r="K27" i="13"/>
  <c r="Q29" i="12"/>
  <c r="N29" i="11"/>
  <c r="D28" i="3"/>
  <c r="K46" i="12"/>
  <c r="K39" i="12"/>
  <c r="CS5" i="14"/>
  <c r="CQ5" i="14" s="1"/>
  <c r="EK6" i="14"/>
  <c r="AA13" i="11"/>
  <c r="BC8" i="14"/>
  <c r="BA8" i="14" s="1"/>
  <c r="BC14" i="14"/>
  <c r="BA14" i="14" s="1"/>
  <c r="BC10" i="14"/>
  <c r="BA10" i="14" s="1"/>
  <c r="BC20" i="14"/>
  <c r="BA20" i="14" s="1"/>
  <c r="DE4" i="14"/>
  <c r="DC4" i="14" s="1"/>
  <c r="DW5" i="14"/>
  <c r="DU5" i="14" s="1"/>
  <c r="W4" i="13"/>
  <c r="AR6" i="12"/>
  <c r="Z6" i="11"/>
  <c r="G5" i="3"/>
  <c r="K21" i="13"/>
  <c r="Q23" i="12"/>
  <c r="N23" i="11"/>
  <c r="D22" i="3"/>
  <c r="W49" i="13"/>
  <c r="AR51" i="12"/>
  <c r="Z51" i="11"/>
  <c r="G50" i="3"/>
  <c r="W45" i="13"/>
  <c r="AR47" i="12"/>
  <c r="Z47" i="11"/>
  <c r="G46" i="3"/>
  <c r="W41" i="13"/>
  <c r="AR43" i="12"/>
  <c r="Z43" i="11"/>
  <c r="G42" i="3"/>
  <c r="K32" i="12"/>
  <c r="EF4" i="14"/>
  <c r="DP4" i="14"/>
  <c r="S17" i="14"/>
  <c r="Q17" i="14" s="1"/>
  <c r="S22" i="14"/>
  <c r="Q22" i="14" s="1"/>
  <c r="S2" i="14"/>
  <c r="Q2" i="14" s="1"/>
  <c r="S8" i="14"/>
  <c r="Q8" i="14" s="1"/>
  <c r="S15" i="14"/>
  <c r="Q15" i="14" s="1"/>
  <c r="S16" i="14"/>
  <c r="Q16" i="14" s="1"/>
  <c r="S19" i="14"/>
  <c r="Q19" i="14" s="1"/>
  <c r="S10" i="14"/>
  <c r="Q10" i="14" s="1"/>
  <c r="S21" i="14"/>
  <c r="Q21" i="14" s="1"/>
  <c r="S14" i="14"/>
  <c r="Q14" i="14" s="1"/>
  <c r="S12" i="14"/>
  <c r="Q12" i="14" s="1"/>
  <c r="S18" i="14"/>
  <c r="Q18" i="14" s="1"/>
  <c r="S9" i="14"/>
  <c r="Q9" i="14" s="1"/>
  <c r="S13" i="14"/>
  <c r="Q13" i="14" s="1"/>
  <c r="S11" i="14"/>
  <c r="Q11" i="14" s="1"/>
  <c r="S20" i="14"/>
  <c r="Q20" i="14" s="1"/>
  <c r="K51" i="12"/>
  <c r="BB45" i="1"/>
  <c r="K41" i="12"/>
  <c r="BC7" i="14"/>
  <c r="BA7" i="14" s="1"/>
  <c r="BB33" i="1"/>
  <c r="K29" i="12"/>
  <c r="BC4" i="14"/>
  <c r="BA4" i="14" s="1"/>
  <c r="DW17" i="14"/>
  <c r="DU17" i="14" s="1"/>
  <c r="DW15" i="14"/>
  <c r="DU15" i="14" s="1"/>
  <c r="DW9" i="14"/>
  <c r="DU9" i="14" s="1"/>
  <c r="DW12" i="14"/>
  <c r="DU12" i="14" s="1"/>
  <c r="AV3" i="14"/>
  <c r="K14" i="13"/>
  <c r="Q16" i="12"/>
  <c r="N16" i="11"/>
  <c r="D15" i="3"/>
  <c r="X36" i="13"/>
  <c r="AX38" i="12"/>
  <c r="AA38" i="11"/>
  <c r="H37" i="3"/>
  <c r="BC38" i="1"/>
  <c r="CS6" i="14"/>
  <c r="CQ6" i="14" s="1"/>
  <c r="S31" i="13"/>
  <c r="AI33" i="12"/>
  <c r="V33" i="11"/>
  <c r="F32" i="3"/>
  <c r="W29" i="13"/>
  <c r="AR31" i="12"/>
  <c r="Z31" i="11"/>
  <c r="G30" i="3"/>
  <c r="AB49" i="12"/>
  <c r="AB44" i="12"/>
  <c r="AB36" i="12"/>
  <c r="AB30" i="12"/>
  <c r="AB23" i="12"/>
  <c r="AB15" i="12"/>
  <c r="AB7" i="12"/>
  <c r="K8" i="12"/>
  <c r="I53" i="12"/>
  <c r="K44" i="13"/>
  <c r="Q46" i="12"/>
  <c r="N46" i="11"/>
  <c r="D45" i="3"/>
  <c r="K31" i="12"/>
  <c r="X46" i="13"/>
  <c r="AX48" i="12"/>
  <c r="AA48" i="11"/>
  <c r="H47" i="3"/>
  <c r="W47" i="13"/>
  <c r="AR49" i="12"/>
  <c r="Z49" i="11"/>
  <c r="G48" i="3"/>
  <c r="CG3" i="14"/>
  <c r="CE3" i="14" s="1"/>
  <c r="AG53" i="12"/>
  <c r="AB33" i="12"/>
  <c r="AB12" i="12"/>
  <c r="K13" i="12"/>
  <c r="BC13" i="14"/>
  <c r="BA13" i="14" s="1"/>
  <c r="CL5" i="14"/>
  <c r="BB49" i="1"/>
  <c r="CL4" i="14"/>
  <c r="DW10" i="14"/>
  <c r="DU10" i="14" s="1"/>
  <c r="DW16" i="14"/>
  <c r="DU16" i="14" s="1"/>
  <c r="K38" i="12"/>
  <c r="P53" i="12"/>
  <c r="W5" i="13"/>
  <c r="AR7" i="12"/>
  <c r="Z7" i="11"/>
  <c r="G6" i="3"/>
  <c r="BU3" i="14"/>
  <c r="BS3" i="14" s="1"/>
  <c r="AV2" i="14"/>
  <c r="K35" i="12"/>
  <c r="BU22" i="14"/>
  <c r="BS22" i="14" s="1"/>
  <c r="BU9" i="14"/>
  <c r="BS9" i="14" s="1"/>
  <c r="BU14" i="14"/>
  <c r="BS14" i="14" s="1"/>
  <c r="BU17" i="14"/>
  <c r="BS17" i="14" s="1"/>
  <c r="S34" i="13"/>
  <c r="AI36" i="12"/>
  <c r="V36" i="11"/>
  <c r="F35" i="3"/>
  <c r="K35" i="13"/>
  <c r="Q37" i="12"/>
  <c r="N37" i="11"/>
  <c r="D36" i="3"/>
  <c r="K7" i="12"/>
  <c r="BB16" i="1"/>
  <c r="AX30" i="12"/>
  <c r="EK4" i="14"/>
  <c r="BL5" i="14"/>
  <c r="BN5" i="14" s="1"/>
  <c r="K26" i="12"/>
  <c r="X48" i="13"/>
  <c r="AX50" i="12"/>
  <c r="AA50" i="11"/>
  <c r="H49" i="3"/>
  <c r="BC50" i="1"/>
  <c r="EF3" i="14"/>
  <c r="W48" i="13"/>
  <c r="AR50" i="12"/>
  <c r="Z50" i="11"/>
  <c r="G49" i="3"/>
  <c r="W34" i="13"/>
  <c r="AR36" i="12"/>
  <c r="Z36" i="11"/>
  <c r="G35" i="3"/>
  <c r="W24" i="13"/>
  <c r="AR26" i="12"/>
  <c r="Z26" i="11"/>
  <c r="G25" i="3"/>
  <c r="W16" i="13"/>
  <c r="AR18" i="12"/>
  <c r="Z18" i="11"/>
  <c r="G17" i="3"/>
  <c r="W8" i="13"/>
  <c r="AR10" i="12"/>
  <c r="Z10" i="11"/>
  <c r="DH4" i="14"/>
  <c r="DJ4" i="14" s="1"/>
  <c r="CX4" i="14"/>
  <c r="DW6" i="14"/>
  <c r="DU6" i="14" s="1"/>
  <c r="EB2" i="14"/>
  <c r="EB3" i="14"/>
  <c r="AI31" i="12"/>
  <c r="S29" i="13"/>
  <c r="V31" i="11"/>
  <c r="F30" i="3"/>
  <c r="EB5" i="14"/>
  <c r="BB24" i="1"/>
  <c r="K12" i="12"/>
  <c r="AV5" i="14"/>
  <c r="S38" i="13"/>
  <c r="AI40" i="12"/>
  <c r="V40" i="11"/>
  <c r="F39" i="3"/>
  <c r="CS3" i="14"/>
  <c r="CQ3" i="14" s="1"/>
  <c r="BB46" i="1"/>
  <c r="X37" i="13"/>
  <c r="AX39" i="12"/>
  <c r="AA39" i="11"/>
  <c r="H38" i="3"/>
  <c r="CX6" i="14"/>
  <c r="W3" i="13"/>
  <c r="AR5" i="12"/>
  <c r="Z5" i="11"/>
  <c r="G4" i="3"/>
  <c r="AV6" i="14"/>
  <c r="K23" i="12"/>
  <c r="CX2" i="14"/>
  <c r="BH5" i="14"/>
  <c r="EF6" i="14"/>
  <c r="EH6" i="14" s="1"/>
  <c r="DP6" i="14"/>
  <c r="W37" i="13"/>
  <c r="AR39" i="12"/>
  <c r="Z39" i="11"/>
  <c r="G38" i="3"/>
  <c r="AQ6" i="14"/>
  <c r="AO6" i="14" s="1"/>
  <c r="BC16" i="14"/>
  <c r="BA16" i="14" s="1"/>
  <c r="BC12" i="14"/>
  <c r="BA12" i="14" s="1"/>
  <c r="BC21" i="14"/>
  <c r="BA21" i="14" s="1"/>
  <c r="BC2" i="14"/>
  <c r="BA2" i="14" s="1"/>
  <c r="K28" i="12"/>
  <c r="W44" i="13"/>
  <c r="AR46" i="12"/>
  <c r="Z46" i="11"/>
  <c r="G45" i="3"/>
  <c r="W38" i="13"/>
  <c r="AR40" i="12"/>
  <c r="Z40" i="11"/>
  <c r="G39" i="3"/>
  <c r="W30" i="13"/>
  <c r="AR32" i="12"/>
  <c r="Z32" i="11"/>
  <c r="G31" i="3"/>
  <c r="W20" i="13"/>
  <c r="AR22" i="12"/>
  <c r="Z22" i="11"/>
  <c r="G21" i="3"/>
  <c r="CX3" i="14"/>
  <c r="CG7" i="14"/>
  <c r="CE7" i="14" s="1"/>
  <c r="W23" i="13"/>
  <c r="AR25" i="12"/>
  <c r="Z25" i="11"/>
  <c r="G24" i="3"/>
  <c r="W19" i="13"/>
  <c r="AR21" i="12"/>
  <c r="Z21" i="11"/>
  <c r="G20" i="3"/>
  <c r="W15" i="13"/>
  <c r="AR17" i="12"/>
  <c r="Z17" i="11"/>
  <c r="G16" i="3"/>
  <c r="W11" i="13"/>
  <c r="AR13" i="12"/>
  <c r="Z13" i="11"/>
  <c r="G12" i="3"/>
  <c r="BB32" i="1"/>
  <c r="BB51" i="1"/>
  <c r="BB41" i="1"/>
  <c r="K37" i="12"/>
  <c r="DE5" i="14"/>
  <c r="DC5" i="14" s="1"/>
  <c r="K25" i="12"/>
  <c r="BN4" i="14"/>
  <c r="DW13" i="14"/>
  <c r="DU13" i="14" s="1"/>
  <c r="DW19" i="14"/>
  <c r="DU19" i="14" s="1"/>
  <c r="DW8" i="14"/>
  <c r="DU8" i="14" s="1"/>
  <c r="DW22" i="14"/>
  <c r="DU22" i="14" s="1"/>
  <c r="K22" i="12"/>
  <c r="CG20" i="14"/>
  <c r="CE20" i="14" s="1"/>
  <c r="CG22" i="14"/>
  <c r="CE22" i="14" s="1"/>
  <c r="CG18" i="14"/>
  <c r="CE18" i="14" s="1"/>
  <c r="CG12" i="14"/>
  <c r="CE12" i="14" s="1"/>
  <c r="CG2" i="14"/>
  <c r="CE2" i="14" s="1"/>
  <c r="CG10" i="14"/>
  <c r="CE10" i="14" s="1"/>
  <c r="CG15" i="14"/>
  <c r="CE15" i="14" s="1"/>
  <c r="CG11" i="14"/>
  <c r="CE11" i="14" s="1"/>
  <c r="CG14" i="14"/>
  <c r="CE14" i="14" s="1"/>
  <c r="CG16" i="14"/>
  <c r="CE16" i="14" s="1"/>
  <c r="CG9" i="14"/>
  <c r="CE9" i="14" s="1"/>
  <c r="CG17" i="14"/>
  <c r="CE17" i="14" s="1"/>
  <c r="CG8" i="14"/>
  <c r="CE8" i="14" s="1"/>
  <c r="CG13" i="14"/>
  <c r="CE13" i="14" s="1"/>
  <c r="CG19" i="14"/>
  <c r="CE19" i="14" s="1"/>
  <c r="CG21" i="14"/>
  <c r="CE21" i="14" s="1"/>
  <c r="CS20" i="14"/>
  <c r="CQ20" i="14" s="1"/>
  <c r="CS15" i="14"/>
  <c r="CQ15" i="14" s="1"/>
  <c r="CS18" i="14"/>
  <c r="CQ18" i="14" s="1"/>
  <c r="CS22" i="14"/>
  <c r="CQ22" i="14" s="1"/>
  <c r="CS12" i="14"/>
  <c r="CQ12" i="14" s="1"/>
  <c r="CS17" i="14"/>
  <c r="CQ17" i="14" s="1"/>
  <c r="CS2" i="14"/>
  <c r="CQ2" i="14" s="1"/>
  <c r="CS14" i="14"/>
  <c r="CQ14" i="14" s="1"/>
  <c r="CS13" i="14"/>
  <c r="CQ13" i="14" s="1"/>
  <c r="CS10" i="14"/>
  <c r="CQ10" i="14" s="1"/>
  <c r="CS9" i="14"/>
  <c r="CQ9" i="14" s="1"/>
  <c r="CS8" i="14"/>
  <c r="CQ8" i="14" s="1"/>
  <c r="CS11" i="14"/>
  <c r="CQ11" i="14" s="1"/>
  <c r="CS16" i="14"/>
  <c r="CQ16" i="14" s="1"/>
  <c r="CS19" i="14"/>
  <c r="CQ19" i="14" s="1"/>
  <c r="CS21" i="14"/>
  <c r="CQ21" i="14" s="1"/>
  <c r="DJ5" i="14"/>
  <c r="BB8" i="1"/>
  <c r="K42" i="12"/>
  <c r="DW4" i="14"/>
  <c r="DU4" i="14" s="1"/>
  <c r="DJ6" i="14"/>
  <c r="AI53" i="12" l="1"/>
  <c r="H12" i="3"/>
  <c r="AX47" i="12"/>
  <c r="AX13" i="12"/>
  <c r="H46" i="3"/>
  <c r="H29" i="3"/>
  <c r="H20" i="3"/>
  <c r="AA30" i="11"/>
  <c r="AA21" i="11"/>
  <c r="AX21" i="12"/>
  <c r="BC21" i="1"/>
  <c r="D52" i="3"/>
  <c r="DQ5" i="14"/>
  <c r="DO5" i="14" s="1"/>
  <c r="AX40" i="12"/>
  <c r="H36" i="3"/>
  <c r="CY7" i="14"/>
  <c r="CW7" i="14" s="1"/>
  <c r="X38" i="13"/>
  <c r="AA37" i="11"/>
  <c r="CY5" i="14"/>
  <c r="CW5" i="14" s="1"/>
  <c r="S6" i="12"/>
  <c r="BN7" i="14"/>
  <c r="DQ6" i="14"/>
  <c r="DO6" i="14" s="1"/>
  <c r="BC39" i="1"/>
  <c r="AW5" i="14"/>
  <c r="AU5" i="14" s="1"/>
  <c r="BC13" i="1"/>
  <c r="CM6" i="14"/>
  <c r="CK6" i="14" s="1"/>
  <c r="BC6" i="1"/>
  <c r="BC43" i="1"/>
  <c r="BC20" i="1"/>
  <c r="BC5" i="1"/>
  <c r="AA40" i="11"/>
  <c r="H22" i="3"/>
  <c r="S37" i="12"/>
  <c r="S45" i="12"/>
  <c r="AX23" i="12"/>
  <c r="BC25" i="1"/>
  <c r="BI5" i="14"/>
  <c r="BG5" i="14" s="1"/>
  <c r="BC30" i="1"/>
  <c r="BC48" i="1"/>
  <c r="BC28" i="1"/>
  <c r="BC35" i="1"/>
  <c r="BC47" i="1"/>
  <c r="BC23" i="1"/>
  <c r="X30" i="13"/>
  <c r="AX32" i="12"/>
  <c r="AA32" i="11"/>
  <c r="H31" i="3"/>
  <c r="BC32" i="1"/>
  <c r="AT17" i="12"/>
  <c r="AT25" i="12"/>
  <c r="EC20" i="14"/>
  <c r="EA20" i="14" s="1"/>
  <c r="EC22" i="14"/>
  <c r="EA22" i="14" s="1"/>
  <c r="EC2" i="14"/>
  <c r="EA2" i="14" s="1"/>
  <c r="EC12" i="14"/>
  <c r="EA12" i="14" s="1"/>
  <c r="EC10" i="14"/>
  <c r="EA10" i="14" s="1"/>
  <c r="EC8" i="14"/>
  <c r="EA8" i="14" s="1"/>
  <c r="EC9" i="14"/>
  <c r="EA9" i="14" s="1"/>
  <c r="EC21" i="14"/>
  <c r="EA21" i="14" s="1"/>
  <c r="EC14" i="14"/>
  <c r="EA14" i="14" s="1"/>
  <c r="EC17" i="14"/>
  <c r="EA17" i="14" s="1"/>
  <c r="EC15" i="14"/>
  <c r="EA15" i="14" s="1"/>
  <c r="EC11" i="14"/>
  <c r="EA11" i="14" s="1"/>
  <c r="EC13" i="14"/>
  <c r="EA13" i="14" s="1"/>
  <c r="EC19" i="14"/>
  <c r="EA19" i="14" s="1"/>
  <c r="EC16" i="14"/>
  <c r="EA16" i="14" s="1"/>
  <c r="EC18" i="14"/>
  <c r="EA18" i="14" s="1"/>
  <c r="L26" i="12"/>
  <c r="J26" i="12" s="1"/>
  <c r="AK42" i="12"/>
  <c r="AC33" i="12"/>
  <c r="AA33" i="12" s="1"/>
  <c r="AK9" i="12"/>
  <c r="AC44" i="12"/>
  <c r="AA44" i="12" s="1"/>
  <c r="AC38" i="12"/>
  <c r="AA38" i="12" s="1"/>
  <c r="L16" i="12"/>
  <c r="J16" i="12" s="1"/>
  <c r="AC29" i="12"/>
  <c r="AA29" i="12" s="1"/>
  <c r="CM7" i="14"/>
  <c r="CK7" i="14" s="1"/>
  <c r="AK25" i="12"/>
  <c r="L9" i="12"/>
  <c r="J9" i="12" s="1"/>
  <c r="S44" i="12"/>
  <c r="L14" i="12"/>
  <c r="J14" i="12" s="1"/>
  <c r="AK35" i="12"/>
  <c r="CM3" i="14"/>
  <c r="CK3" i="14" s="1"/>
  <c r="AC11" i="12"/>
  <c r="AA11" i="12" s="1"/>
  <c r="EC4" i="14"/>
  <c r="EA4" i="14" s="1"/>
  <c r="S48" i="12"/>
  <c r="S38" i="12"/>
  <c r="AW6" i="14"/>
  <c r="AU6" i="14" s="1"/>
  <c r="AT5" i="12"/>
  <c r="S30" i="12"/>
  <c r="X22" i="13"/>
  <c r="AX24" i="12"/>
  <c r="AA24" i="11"/>
  <c r="H23" i="3"/>
  <c r="BC24" i="1"/>
  <c r="BN3" i="14"/>
  <c r="AK31" i="12"/>
  <c r="AK32" i="12"/>
  <c r="X14" i="13"/>
  <c r="AX16" i="12"/>
  <c r="AA16" i="11"/>
  <c r="H15" i="3"/>
  <c r="BC16" i="1"/>
  <c r="AT7" i="12"/>
  <c r="S42" i="12"/>
  <c r="L38" i="12"/>
  <c r="J38" i="12" s="1"/>
  <c r="AC12" i="12"/>
  <c r="AA12" i="12" s="1"/>
  <c r="S4" i="12"/>
  <c r="AC7" i="12"/>
  <c r="AA7" i="12" s="1"/>
  <c r="AC36" i="12"/>
  <c r="AA36" i="12" s="1"/>
  <c r="AT31" i="12"/>
  <c r="AK30" i="12"/>
  <c r="AW3" i="14"/>
  <c r="AU3" i="14" s="1"/>
  <c r="AK37" i="12"/>
  <c r="S13" i="12"/>
  <c r="L51" i="12"/>
  <c r="J51" i="12" s="1"/>
  <c r="EH4" i="14"/>
  <c r="G52" i="3"/>
  <c r="EH2" i="14"/>
  <c r="X42" i="13"/>
  <c r="AX44" i="12"/>
  <c r="AA44" i="11"/>
  <c r="H43" i="3"/>
  <c r="BC44" i="1"/>
  <c r="EC6" i="14"/>
  <c r="EA6" i="14" s="1"/>
  <c r="AC22" i="12"/>
  <c r="AA22" i="12" s="1"/>
  <c r="BI4" i="14"/>
  <c r="BG4" i="14" s="1"/>
  <c r="AC10" i="12"/>
  <c r="AA10" i="12" s="1"/>
  <c r="AC26" i="12"/>
  <c r="AA26" i="12" s="1"/>
  <c r="AC42" i="12"/>
  <c r="AA42" i="12" s="1"/>
  <c r="AC47" i="12"/>
  <c r="AA47" i="12" s="1"/>
  <c r="L6" i="12"/>
  <c r="J6" i="12" s="1"/>
  <c r="AK10" i="12"/>
  <c r="S28" i="12"/>
  <c r="DJ7" i="14"/>
  <c r="AT20" i="12"/>
  <c r="AT28" i="12"/>
  <c r="AT38" i="12"/>
  <c r="AT52" i="12"/>
  <c r="L21" i="12"/>
  <c r="J21" i="12" s="1"/>
  <c r="L43" i="12"/>
  <c r="J43" i="12" s="1"/>
  <c r="AC25" i="12"/>
  <c r="AA25" i="12" s="1"/>
  <c r="EK7" i="14"/>
  <c r="EM7" i="14" s="1"/>
  <c r="X10" i="13"/>
  <c r="AX12" i="12"/>
  <c r="AA12" i="11"/>
  <c r="H11" i="3"/>
  <c r="BC12" i="1"/>
  <c r="L19" i="12"/>
  <c r="J19" i="12" s="1"/>
  <c r="S43" i="12"/>
  <c r="AT30" i="12"/>
  <c r="AK11" i="12"/>
  <c r="L10" i="12"/>
  <c r="J10" i="12" s="1"/>
  <c r="AK47" i="12"/>
  <c r="S26" i="12"/>
  <c r="BI7" i="14"/>
  <c r="BG7" i="14" s="1"/>
  <c r="BI21" i="14"/>
  <c r="BG21" i="14" s="1"/>
  <c r="BI17" i="14"/>
  <c r="BG17" i="14" s="1"/>
  <c r="BI18" i="14"/>
  <c r="BG18" i="14" s="1"/>
  <c r="BI2" i="14"/>
  <c r="BG2" i="14" s="1"/>
  <c r="BI8" i="14"/>
  <c r="BG8" i="14" s="1"/>
  <c r="BI20" i="14"/>
  <c r="BG20" i="14" s="1"/>
  <c r="BI16" i="14"/>
  <c r="BG16" i="14" s="1"/>
  <c r="BI11" i="14"/>
  <c r="BG11" i="14" s="1"/>
  <c r="BI15" i="14"/>
  <c r="BG15" i="14" s="1"/>
  <c r="BI19" i="14"/>
  <c r="BG19" i="14" s="1"/>
  <c r="BI22" i="14"/>
  <c r="BG22" i="14" s="1"/>
  <c r="BI10" i="14"/>
  <c r="BG10" i="14" s="1"/>
  <c r="BI12" i="14"/>
  <c r="BG12" i="14" s="1"/>
  <c r="BI9" i="14"/>
  <c r="BG9" i="14" s="1"/>
  <c r="BI14" i="14"/>
  <c r="BG14" i="14" s="1"/>
  <c r="BI13" i="14"/>
  <c r="BG13" i="14" s="1"/>
  <c r="AT16" i="12"/>
  <c r="AK12" i="12"/>
  <c r="AT9" i="12"/>
  <c r="L11" i="12"/>
  <c r="J11" i="12" s="1"/>
  <c r="L45" i="12"/>
  <c r="J45" i="12" s="1"/>
  <c r="AC8" i="12"/>
  <c r="AA8" i="12" s="1"/>
  <c r="AC24" i="12"/>
  <c r="AA24" i="12" s="1"/>
  <c r="AC40" i="12"/>
  <c r="AA40" i="12" s="1"/>
  <c r="S27" i="12"/>
  <c r="AK5" i="12"/>
  <c r="AC41" i="12"/>
  <c r="AA41" i="12" s="1"/>
  <c r="L44" i="12"/>
  <c r="J44" i="12" s="1"/>
  <c r="BC29" i="1"/>
  <c r="BC7" i="1"/>
  <c r="BC40" i="1"/>
  <c r="AK51" i="12"/>
  <c r="AT10" i="12"/>
  <c r="AT18" i="12"/>
  <c r="AT26" i="12"/>
  <c r="AT36" i="12"/>
  <c r="AT50" i="12"/>
  <c r="AC15" i="12"/>
  <c r="AA15" i="12" s="1"/>
  <c r="AK38" i="12"/>
  <c r="L29" i="12"/>
  <c r="J29" i="12" s="1"/>
  <c r="S8" i="12"/>
  <c r="L50" i="12"/>
  <c r="J50" i="12" s="1"/>
  <c r="AC45" i="12"/>
  <c r="AA45" i="12" s="1"/>
  <c r="AK8" i="12"/>
  <c r="AK48" i="12"/>
  <c r="S15" i="12"/>
  <c r="L52" i="12"/>
  <c r="J52" i="12" s="1"/>
  <c r="L48" i="12"/>
  <c r="J48" i="12" s="1"/>
  <c r="AK16" i="12"/>
  <c r="AC43" i="12"/>
  <c r="AA43" i="12" s="1"/>
  <c r="S19" i="12"/>
  <c r="AK14" i="12"/>
  <c r="AT4" i="12"/>
  <c r="Q53" i="12"/>
  <c r="S18" i="12"/>
  <c r="L37" i="12"/>
  <c r="J37" i="12" s="1"/>
  <c r="S7" i="12"/>
  <c r="S33" i="12"/>
  <c r="CY6" i="14"/>
  <c r="CW6" i="14" s="1"/>
  <c r="S10" i="12"/>
  <c r="EC3" i="14"/>
  <c r="EA3" i="14" s="1"/>
  <c r="CY4" i="14"/>
  <c r="CW4" i="14" s="1"/>
  <c r="AK7" i="12"/>
  <c r="AK50" i="12"/>
  <c r="L7" i="12"/>
  <c r="J7" i="12" s="1"/>
  <c r="L35" i="12"/>
  <c r="J35" i="12" s="1"/>
  <c r="AK24" i="12"/>
  <c r="BI6" i="14"/>
  <c r="BG6" i="14" s="1"/>
  <c r="AK29" i="12"/>
  <c r="AT49" i="12"/>
  <c r="L31" i="12"/>
  <c r="J31" i="12" s="1"/>
  <c r="S12" i="12"/>
  <c r="AC23" i="12"/>
  <c r="AA23" i="12" s="1"/>
  <c r="AC49" i="12"/>
  <c r="AA49" i="12" s="1"/>
  <c r="AK26" i="12"/>
  <c r="AK33" i="12"/>
  <c r="AK21" i="12"/>
  <c r="AK49" i="12"/>
  <c r="X31" i="13"/>
  <c r="AX33" i="12"/>
  <c r="AA33" i="11"/>
  <c r="H32" i="3"/>
  <c r="BC33" i="1"/>
  <c r="L41" i="12"/>
  <c r="J41" i="12" s="1"/>
  <c r="L46" i="12"/>
  <c r="J46" i="12" s="1"/>
  <c r="S29" i="12"/>
  <c r="AR53" i="12"/>
  <c r="AK23" i="12"/>
  <c r="DQ3" i="14"/>
  <c r="DO3" i="14" s="1"/>
  <c r="AC6" i="12"/>
  <c r="AA6" i="12" s="1"/>
  <c r="L30" i="12"/>
  <c r="J30" i="12" s="1"/>
  <c r="AK52" i="12"/>
  <c r="AT24" i="12"/>
  <c r="AT34" i="12"/>
  <c r="AT42" i="12"/>
  <c r="AT48" i="12"/>
  <c r="AT41" i="12"/>
  <c r="F52" i="3"/>
  <c r="L33" i="12"/>
  <c r="J33" i="12" s="1"/>
  <c r="AC18" i="12"/>
  <c r="AA18" i="12" s="1"/>
  <c r="AC34" i="12"/>
  <c r="AA34" i="12" s="1"/>
  <c r="AC51" i="12"/>
  <c r="AA51" i="12" s="1"/>
  <c r="AC4" i="12"/>
  <c r="AA4" i="12" s="1"/>
  <c r="S52" i="12"/>
  <c r="L36" i="12"/>
  <c r="J36" i="12" s="1"/>
  <c r="EH5" i="14"/>
  <c r="X13" i="13"/>
  <c r="AX15" i="12"/>
  <c r="AA15" i="11"/>
  <c r="H14" i="3"/>
  <c r="BC15" i="1"/>
  <c r="L18" i="12"/>
  <c r="J18" i="12" s="1"/>
  <c r="S36" i="12"/>
  <c r="S9" i="12"/>
  <c r="L49" i="12"/>
  <c r="J49" i="12" s="1"/>
  <c r="X7" i="13"/>
  <c r="AX9" i="12"/>
  <c r="AA9" i="11"/>
  <c r="H8" i="3"/>
  <c r="BC9" i="1"/>
  <c r="AK13" i="12"/>
  <c r="AK44" i="12"/>
  <c r="AC9" i="12"/>
  <c r="AA9" i="12" s="1"/>
  <c r="AC39" i="12"/>
  <c r="AA39" i="12" s="1"/>
  <c r="L47" i="12"/>
  <c r="J47" i="12" s="1"/>
  <c r="S35" i="12"/>
  <c r="L20" i="12"/>
  <c r="J20" i="12" s="1"/>
  <c r="AK45" i="12"/>
  <c r="AK15" i="12"/>
  <c r="DQ7" i="14"/>
  <c r="DO7" i="14" s="1"/>
  <c r="AK46" i="12"/>
  <c r="AT33" i="12"/>
  <c r="AT37" i="12"/>
  <c r="BI3" i="14"/>
  <c r="BG3" i="14" s="1"/>
  <c r="S20" i="12"/>
  <c r="DJ2" i="14"/>
  <c r="S21" i="12"/>
  <c r="BC18" i="1"/>
  <c r="AC16" i="12"/>
  <c r="AA16" i="12" s="1"/>
  <c r="AC32" i="12"/>
  <c r="AA32" i="12" s="1"/>
  <c r="AC48" i="12"/>
  <c r="AA48" i="12" s="1"/>
  <c r="L40" i="12"/>
  <c r="J40" i="12" s="1"/>
  <c r="BC17" i="1"/>
  <c r="X2" i="13"/>
  <c r="AX4" i="12"/>
  <c r="AA4" i="11"/>
  <c r="H3" i="3"/>
  <c r="BC4" i="1"/>
  <c r="BC37" i="1"/>
  <c r="BC42" i="1"/>
  <c r="X6" i="13"/>
  <c r="AX8" i="12"/>
  <c r="AA8" i="11"/>
  <c r="H7" i="3"/>
  <c r="BC8" i="1"/>
  <c r="AT13" i="12"/>
  <c r="AT21" i="12"/>
  <c r="S25" i="12"/>
  <c r="S46" i="12"/>
  <c r="AK17" i="12"/>
  <c r="AK41" i="12"/>
  <c r="S23" i="12"/>
  <c r="AT6" i="12"/>
  <c r="AC13" i="12"/>
  <c r="AA13" i="12" s="1"/>
  <c r="AT12" i="12"/>
  <c r="S31" i="12"/>
  <c r="AK4" i="12"/>
  <c r="S50" i="12"/>
  <c r="S34" i="12"/>
  <c r="AC31" i="12"/>
  <c r="AA31" i="12" s="1"/>
  <c r="AK28" i="12"/>
  <c r="S47" i="12"/>
  <c r="L27" i="12"/>
  <c r="J27" i="12" s="1"/>
  <c r="AT8" i="12"/>
  <c r="AC27" i="12"/>
  <c r="AA27" i="12" s="1"/>
  <c r="AT14" i="12"/>
  <c r="S17" i="12"/>
  <c r="L25" i="12"/>
  <c r="J25" i="12" s="1"/>
  <c r="X49" i="13"/>
  <c r="AX51" i="12"/>
  <c r="AA51" i="11"/>
  <c r="H50" i="3"/>
  <c r="BC51" i="1"/>
  <c r="AT39" i="12"/>
  <c r="L42" i="12"/>
  <c r="J42" i="12" s="1"/>
  <c r="L22" i="12"/>
  <c r="J22" i="12" s="1"/>
  <c r="AK27" i="12"/>
  <c r="X39" i="13"/>
  <c r="AX41" i="12"/>
  <c r="AA41" i="11"/>
  <c r="H40" i="3"/>
  <c r="BC41" i="1"/>
  <c r="CY3" i="14"/>
  <c r="CW3" i="14" s="1"/>
  <c r="AT22" i="12"/>
  <c r="AT32" i="12"/>
  <c r="AT40" i="12"/>
  <c r="AT46" i="12"/>
  <c r="L28" i="12"/>
  <c r="J28" i="12" s="1"/>
  <c r="CY20" i="14"/>
  <c r="CW20" i="14" s="1"/>
  <c r="CY19" i="14"/>
  <c r="CW19" i="14" s="1"/>
  <c r="CY2" i="14"/>
  <c r="CW2" i="14" s="1"/>
  <c r="CY10" i="14"/>
  <c r="CW10" i="14" s="1"/>
  <c r="CY12" i="14"/>
  <c r="CW12" i="14" s="1"/>
  <c r="CY14" i="14"/>
  <c r="CW14" i="14" s="1"/>
  <c r="CY15" i="14"/>
  <c r="CW15" i="14" s="1"/>
  <c r="CY17" i="14"/>
  <c r="CW17" i="14" s="1"/>
  <c r="CY9" i="14"/>
  <c r="CW9" i="14" s="1"/>
  <c r="CY13" i="14"/>
  <c r="CW13" i="14" s="1"/>
  <c r="CY8" i="14"/>
  <c r="CW8" i="14" s="1"/>
  <c r="CY22" i="14"/>
  <c r="CW22" i="14" s="1"/>
  <c r="CY18" i="14"/>
  <c r="CW18" i="14" s="1"/>
  <c r="CY16" i="14"/>
  <c r="CW16" i="14" s="1"/>
  <c r="CY21" i="14"/>
  <c r="CW21" i="14" s="1"/>
  <c r="CY11" i="14"/>
  <c r="CW11" i="14" s="1"/>
  <c r="L23" i="12"/>
  <c r="J23" i="12" s="1"/>
  <c r="X44" i="13"/>
  <c r="AX46" i="12"/>
  <c r="AA46" i="11"/>
  <c r="H45" i="3"/>
  <c r="BC46" i="1"/>
  <c r="AK40" i="12"/>
  <c r="AK19" i="12"/>
  <c r="L12" i="12"/>
  <c r="J12" i="12" s="1"/>
  <c r="EC5" i="14"/>
  <c r="EA5" i="14" s="1"/>
  <c r="EH3" i="14"/>
  <c r="AK39" i="12"/>
  <c r="S11" i="12"/>
  <c r="AK36" i="12"/>
  <c r="AW20" i="14"/>
  <c r="AU20" i="14" s="1"/>
  <c r="AW18" i="14"/>
  <c r="AU18" i="14" s="1"/>
  <c r="AW15" i="14"/>
  <c r="AU15" i="14" s="1"/>
  <c r="AW22" i="14"/>
  <c r="AU22" i="14" s="1"/>
  <c r="AW12" i="14"/>
  <c r="AU12" i="14" s="1"/>
  <c r="AW2" i="14"/>
  <c r="AU2" i="14" s="1"/>
  <c r="AW11" i="14"/>
  <c r="AU11" i="14" s="1"/>
  <c r="AW8" i="14"/>
  <c r="AU8" i="14" s="1"/>
  <c r="AW16" i="14"/>
  <c r="AU16" i="14" s="1"/>
  <c r="AW19" i="14"/>
  <c r="AU19" i="14" s="1"/>
  <c r="AW9" i="14"/>
  <c r="AU9" i="14" s="1"/>
  <c r="AW21" i="14"/>
  <c r="AU21" i="14" s="1"/>
  <c r="AW10" i="14"/>
  <c r="AU10" i="14" s="1"/>
  <c r="AW13" i="14"/>
  <c r="AU13" i="14" s="1"/>
  <c r="AW17" i="14"/>
  <c r="AU17" i="14" s="1"/>
  <c r="AW14" i="14"/>
  <c r="AU14" i="14" s="1"/>
  <c r="CM4" i="14"/>
  <c r="CK4" i="14" s="1"/>
  <c r="X47" i="13"/>
  <c r="AX49" i="12"/>
  <c r="AA49" i="11"/>
  <c r="H48" i="3"/>
  <c r="BC49" i="1"/>
  <c r="CM5" i="14"/>
  <c r="CK5" i="14" s="1"/>
  <c r="S24" i="12"/>
  <c r="L13" i="12"/>
  <c r="J13" i="12" s="1"/>
  <c r="L8" i="12"/>
  <c r="J8" i="12" s="1"/>
  <c r="AC30" i="12"/>
  <c r="AA30" i="12" s="1"/>
  <c r="S49" i="12"/>
  <c r="S16" i="12"/>
  <c r="S32" i="12"/>
  <c r="X43" i="13"/>
  <c r="AX45" i="12"/>
  <c r="AA45" i="11"/>
  <c r="H44" i="3"/>
  <c r="BC45" i="1"/>
  <c r="S41" i="12"/>
  <c r="AK20" i="12"/>
  <c r="DQ4" i="14"/>
  <c r="DO4" i="14" s="1"/>
  <c r="L32" i="12"/>
  <c r="J32" i="12" s="1"/>
  <c r="AT43" i="12"/>
  <c r="AT47" i="12"/>
  <c r="AT51" i="12"/>
  <c r="L39" i="12"/>
  <c r="J39" i="12" s="1"/>
  <c r="DQ20" i="14"/>
  <c r="DO20" i="14" s="1"/>
  <c r="DQ2" i="14"/>
  <c r="DO2" i="14" s="1"/>
  <c r="DQ8" i="14"/>
  <c r="DO8" i="14" s="1"/>
  <c r="DQ10" i="14"/>
  <c r="DO10" i="14" s="1"/>
  <c r="DQ17" i="14"/>
  <c r="DO17" i="14" s="1"/>
  <c r="DQ18" i="14"/>
  <c r="DO18" i="14" s="1"/>
  <c r="DQ22" i="14"/>
  <c r="DO22" i="14" s="1"/>
  <c r="DQ13" i="14"/>
  <c r="DO13" i="14" s="1"/>
  <c r="DQ15" i="14"/>
  <c r="DO15" i="14" s="1"/>
  <c r="DQ11" i="14"/>
  <c r="DO11" i="14" s="1"/>
  <c r="DQ16" i="14"/>
  <c r="DO16" i="14" s="1"/>
  <c r="DQ19" i="14"/>
  <c r="DO19" i="14" s="1"/>
  <c r="DQ14" i="14"/>
  <c r="DO14" i="14" s="1"/>
  <c r="DQ9" i="14"/>
  <c r="DO9" i="14" s="1"/>
  <c r="DQ21" i="14"/>
  <c r="DO21" i="14" s="1"/>
  <c r="DQ12" i="14"/>
  <c r="DO12" i="14" s="1"/>
  <c r="S5" i="12"/>
  <c r="L24" i="12"/>
  <c r="J24" i="12" s="1"/>
  <c r="AT11" i="12"/>
  <c r="AT15" i="12"/>
  <c r="AT19" i="12"/>
  <c r="AT23" i="12"/>
  <c r="AT27" i="12"/>
  <c r="AC14" i="12"/>
  <c r="AA14" i="12" s="1"/>
  <c r="BN6" i="14"/>
  <c r="X32" i="13"/>
  <c r="AX34" i="12"/>
  <c r="AA34" i="11"/>
  <c r="H33" i="3"/>
  <c r="BC34" i="1"/>
  <c r="CM22" i="14"/>
  <c r="CK22" i="14" s="1"/>
  <c r="CM20" i="14"/>
  <c r="CK20" i="14" s="1"/>
  <c r="CM15" i="14"/>
  <c r="CK15" i="14" s="1"/>
  <c r="CM2" i="14"/>
  <c r="CK2" i="14" s="1"/>
  <c r="CM10" i="14"/>
  <c r="CK10" i="14" s="1"/>
  <c r="CM9" i="14"/>
  <c r="CK9" i="14" s="1"/>
  <c r="CM11" i="14"/>
  <c r="CK11" i="14" s="1"/>
  <c r="CM13" i="14"/>
  <c r="CK13" i="14" s="1"/>
  <c r="CM8" i="14"/>
  <c r="CK8" i="14" s="1"/>
  <c r="CM18" i="14"/>
  <c r="CK18" i="14" s="1"/>
  <c r="CM19" i="14"/>
  <c r="CK19" i="14" s="1"/>
  <c r="CM14" i="14"/>
  <c r="CK14" i="14" s="1"/>
  <c r="CM12" i="14"/>
  <c r="CK12" i="14" s="1"/>
  <c r="CM21" i="14"/>
  <c r="CK21" i="14" s="1"/>
  <c r="CM17" i="14"/>
  <c r="CK17" i="14" s="1"/>
  <c r="CM16" i="14"/>
  <c r="CK16" i="14" s="1"/>
  <c r="S22" i="12"/>
  <c r="BN2" i="14"/>
  <c r="AC5" i="12"/>
  <c r="AA5" i="12" s="1"/>
  <c r="AC21" i="12"/>
  <c r="AA21" i="12" s="1"/>
  <c r="AC37" i="12"/>
  <c r="AA37" i="12" s="1"/>
  <c r="AC28" i="12"/>
  <c r="AA28" i="12" s="1"/>
  <c r="AW7" i="14"/>
  <c r="AU7" i="14" s="1"/>
  <c r="AT45" i="12"/>
  <c r="X12" i="13"/>
  <c r="AX14" i="12"/>
  <c r="AA14" i="11"/>
  <c r="H13" i="3"/>
  <c r="BC14" i="1"/>
  <c r="EC7" i="14"/>
  <c r="EA7" i="14" s="1"/>
  <c r="AK34" i="12"/>
  <c r="AK22" i="12"/>
  <c r="S51" i="12"/>
  <c r="L17" i="12"/>
  <c r="J17" i="12" s="1"/>
  <c r="AC17" i="12"/>
  <c r="AA17" i="12" s="1"/>
  <c r="AC52" i="12"/>
  <c r="AA52" i="12" s="1"/>
  <c r="DJ3" i="14"/>
  <c r="AK6" i="12"/>
  <c r="S39" i="12"/>
  <c r="AK18" i="12"/>
  <c r="AT44" i="12"/>
  <c r="AT35" i="12"/>
  <c r="BC26" i="1"/>
  <c r="AW4" i="14"/>
  <c r="AU4" i="14" s="1"/>
  <c r="L4" i="12"/>
  <c r="J4" i="12" s="1"/>
  <c r="EH7" i="14"/>
  <c r="S14" i="12"/>
  <c r="L5" i="12"/>
  <c r="J5" i="12" s="1"/>
  <c r="BC11" i="1"/>
  <c r="AT29" i="12"/>
  <c r="AC19" i="12"/>
  <c r="AA19" i="12" s="1"/>
  <c r="AC35" i="12"/>
  <c r="AA35" i="12" s="1"/>
  <c r="AC50" i="12"/>
  <c r="AA50" i="12" s="1"/>
  <c r="AC20" i="12"/>
  <c r="AA20" i="12" s="1"/>
  <c r="S40" i="12"/>
  <c r="AC46" i="12"/>
  <c r="AA46" i="12" s="1"/>
  <c r="BC52" i="1"/>
  <c r="AK43" i="12"/>
  <c r="L34" i="12"/>
  <c r="J34" i="12" s="1"/>
  <c r="BC22" i="1"/>
  <c r="L15" i="12"/>
  <c r="J15" i="12" s="1"/>
  <c r="BC36" i="1"/>
  <c r="AU29" i="12" l="1"/>
  <c r="AS29" i="12" s="1"/>
  <c r="T40" i="12"/>
  <c r="R40" i="12" s="1"/>
  <c r="EM4" i="14"/>
  <c r="EN5" i="14" s="1"/>
  <c r="EL5" i="14" s="1"/>
  <c r="EM6" i="14"/>
  <c r="AZ35" i="12"/>
  <c r="AZ7" i="12"/>
  <c r="EM3" i="14"/>
  <c r="BO6" i="14"/>
  <c r="BM6" i="14" s="1"/>
  <c r="T45" i="12"/>
  <c r="R45" i="12" s="1"/>
  <c r="DK3" i="14"/>
  <c r="DI3" i="14" s="1"/>
  <c r="EM5" i="14"/>
  <c r="EI5" i="14"/>
  <c r="EG5" i="14" s="1"/>
  <c r="AU44" i="12"/>
  <c r="AS44" i="12" s="1"/>
  <c r="AU15" i="12"/>
  <c r="AS15" i="12" s="1"/>
  <c r="AL20" i="12"/>
  <c r="AJ20" i="12" s="1"/>
  <c r="DK4" i="14"/>
  <c r="DI4" i="14" s="1"/>
  <c r="AZ22" i="12"/>
  <c r="AL5" i="12"/>
  <c r="AJ5" i="12" s="1"/>
  <c r="AU30" i="12"/>
  <c r="AS30" i="12" s="1"/>
  <c r="AZ12" i="12"/>
  <c r="AZ31" i="12"/>
  <c r="AU7" i="12"/>
  <c r="AS7" i="12" s="1"/>
  <c r="AL42" i="12"/>
  <c r="AJ42" i="12" s="1"/>
  <c r="AZ40" i="12"/>
  <c r="AZ29" i="12"/>
  <c r="T14" i="12"/>
  <c r="R14" i="12" s="1"/>
  <c r="AL18" i="12"/>
  <c r="AJ18" i="12" s="1"/>
  <c r="AL6" i="12"/>
  <c r="AJ6" i="12" s="1"/>
  <c r="AL22" i="12"/>
  <c r="AJ22" i="12" s="1"/>
  <c r="BO19" i="14"/>
  <c r="BM19" i="14" s="1"/>
  <c r="BO17" i="14"/>
  <c r="BM17" i="14" s="1"/>
  <c r="BO22" i="14"/>
  <c r="BM22" i="14" s="1"/>
  <c r="BO2" i="14"/>
  <c r="BM2" i="14" s="1"/>
  <c r="BO8" i="14"/>
  <c r="BM8" i="14" s="1"/>
  <c r="BO12" i="14"/>
  <c r="BM12" i="14" s="1"/>
  <c r="BO15" i="14"/>
  <c r="BM15" i="14" s="1"/>
  <c r="BO9" i="14"/>
  <c r="BM9" i="14" s="1"/>
  <c r="BO14" i="14"/>
  <c r="BM14" i="14" s="1"/>
  <c r="BO11" i="14"/>
  <c r="BM11" i="14" s="1"/>
  <c r="BO18" i="14"/>
  <c r="BM18" i="14" s="1"/>
  <c r="BO20" i="14"/>
  <c r="BM20" i="14" s="1"/>
  <c r="BO21" i="14"/>
  <c r="BM21" i="14" s="1"/>
  <c r="BO13" i="14"/>
  <c r="BM13" i="14" s="1"/>
  <c r="BO10" i="14"/>
  <c r="BM10" i="14" s="1"/>
  <c r="BO16" i="14"/>
  <c r="BM16" i="14" s="1"/>
  <c r="T22" i="12"/>
  <c r="R22" i="12" s="1"/>
  <c r="AU19" i="12"/>
  <c r="AS19" i="12" s="1"/>
  <c r="T5" i="12"/>
  <c r="R5" i="12" s="1"/>
  <c r="AZ45" i="12"/>
  <c r="T16" i="12"/>
  <c r="R16" i="12" s="1"/>
  <c r="T49" i="12"/>
  <c r="R49" i="12" s="1"/>
  <c r="AL39" i="12"/>
  <c r="AJ39" i="12" s="1"/>
  <c r="EI3" i="14"/>
  <c r="EG3" i="14" s="1"/>
  <c r="EI6" i="14"/>
  <c r="EG6" i="14" s="1"/>
  <c r="AU22" i="12"/>
  <c r="AS22" i="12" s="1"/>
  <c r="AZ41" i="12"/>
  <c r="AU39" i="12"/>
  <c r="AS39" i="12" s="1"/>
  <c r="AZ51" i="12"/>
  <c r="AU8" i="12"/>
  <c r="AS8" i="12" s="1"/>
  <c r="AL28" i="12"/>
  <c r="AJ28" i="12" s="1"/>
  <c r="AL4" i="12"/>
  <c r="AJ4" i="12" s="1"/>
  <c r="AU6" i="12"/>
  <c r="AS6" i="12" s="1"/>
  <c r="AL41" i="12"/>
  <c r="AJ41" i="12" s="1"/>
  <c r="T46" i="12"/>
  <c r="R46" i="12" s="1"/>
  <c r="DK22" i="14"/>
  <c r="DI22" i="14" s="1"/>
  <c r="DK2" i="14"/>
  <c r="DI2" i="14" s="1"/>
  <c r="DK8" i="14"/>
  <c r="DI8" i="14" s="1"/>
  <c r="DK16" i="14"/>
  <c r="DI16" i="14" s="1"/>
  <c r="DK10" i="14"/>
  <c r="DI10" i="14" s="1"/>
  <c r="DK21" i="14"/>
  <c r="DI21" i="14" s="1"/>
  <c r="DK12" i="14"/>
  <c r="DI12" i="14" s="1"/>
  <c r="DK15" i="14"/>
  <c r="DI15" i="14" s="1"/>
  <c r="DK11" i="14"/>
  <c r="DI11" i="14" s="1"/>
  <c r="DK9" i="14"/>
  <c r="DI9" i="14" s="1"/>
  <c r="DK17" i="14"/>
  <c r="DI17" i="14" s="1"/>
  <c r="DK18" i="14"/>
  <c r="DI18" i="14" s="1"/>
  <c r="DK13" i="14"/>
  <c r="DI13" i="14" s="1"/>
  <c r="DK14" i="14"/>
  <c r="DI14" i="14" s="1"/>
  <c r="DK19" i="14"/>
  <c r="DI19" i="14" s="1"/>
  <c r="DK20" i="14"/>
  <c r="DI20" i="14" s="1"/>
  <c r="AZ11" i="12"/>
  <c r="T35" i="12"/>
  <c r="R35" i="12" s="1"/>
  <c r="T36" i="12"/>
  <c r="R36" i="12" s="1"/>
  <c r="T52" i="12"/>
  <c r="R52" i="12" s="1"/>
  <c r="AU41" i="12"/>
  <c r="AS41" i="12" s="1"/>
  <c r="AU42" i="12"/>
  <c r="AS42" i="12" s="1"/>
  <c r="AZ21" i="12"/>
  <c r="BO5" i="14"/>
  <c r="BM5" i="14" s="1"/>
  <c r="AZ42" i="12"/>
  <c r="AZ52" i="12"/>
  <c r="AU50" i="12"/>
  <c r="AS50" i="12" s="1"/>
  <c r="AU10" i="12"/>
  <c r="AS10" i="12" s="1"/>
  <c r="AZ25" i="12"/>
  <c r="T27" i="12"/>
  <c r="R27" i="12" s="1"/>
  <c r="AL12" i="12"/>
  <c r="AJ12" i="12" s="1"/>
  <c r="AL47" i="12"/>
  <c r="AJ47" i="12" s="1"/>
  <c r="AU52" i="12"/>
  <c r="AS52" i="12" s="1"/>
  <c r="DK7" i="14"/>
  <c r="DI7" i="14" s="1"/>
  <c r="AZ10" i="12"/>
  <c r="EM2" i="14"/>
  <c r="EN7" i="14" s="1"/>
  <c r="EL7" i="14" s="1"/>
  <c r="H52" i="3"/>
  <c r="AZ6" i="12"/>
  <c r="EI20" i="14"/>
  <c r="EG20" i="14" s="1"/>
  <c r="EI16" i="14"/>
  <c r="EG16" i="14" s="1"/>
  <c r="EI2" i="14"/>
  <c r="EG2" i="14" s="1"/>
  <c r="EI15" i="14"/>
  <c r="EG15" i="14" s="1"/>
  <c r="EI10" i="14"/>
  <c r="EG10" i="14" s="1"/>
  <c r="EI9" i="14"/>
  <c r="EG9" i="14" s="1"/>
  <c r="EI13" i="14"/>
  <c r="EG13" i="14" s="1"/>
  <c r="EI17" i="14"/>
  <c r="EG17" i="14" s="1"/>
  <c r="EI18" i="14"/>
  <c r="EG18" i="14" s="1"/>
  <c r="EI12" i="14"/>
  <c r="EG12" i="14" s="1"/>
  <c r="EI8" i="14"/>
  <c r="EG8" i="14" s="1"/>
  <c r="EI11" i="14"/>
  <c r="EG11" i="14" s="1"/>
  <c r="EI14" i="14"/>
  <c r="EG14" i="14" s="1"/>
  <c r="EI21" i="14"/>
  <c r="EG21" i="14" s="1"/>
  <c r="EI19" i="14"/>
  <c r="EG19" i="14" s="1"/>
  <c r="EI22" i="14"/>
  <c r="EG22" i="14" s="1"/>
  <c r="EI4" i="14"/>
  <c r="EG4" i="14" s="1"/>
  <c r="T13" i="12"/>
  <c r="R13" i="12" s="1"/>
  <c r="T4" i="12"/>
  <c r="R4" i="12" s="1"/>
  <c r="AZ24" i="12"/>
  <c r="T44" i="12"/>
  <c r="R44" i="12" s="1"/>
  <c r="AL25" i="12"/>
  <c r="AJ25" i="12" s="1"/>
  <c r="AL9" i="12"/>
  <c r="AJ9" i="12" s="1"/>
  <c r="T37" i="12"/>
  <c r="R37" i="12" s="1"/>
  <c r="AZ32" i="12"/>
  <c r="AU51" i="12"/>
  <c r="AS51" i="12" s="1"/>
  <c r="AZ13" i="12"/>
  <c r="AL17" i="12"/>
  <c r="AJ17" i="12" s="1"/>
  <c r="T25" i="12"/>
  <c r="R25" i="12" s="1"/>
  <c r="AZ50" i="12"/>
  <c r="AZ4" i="12"/>
  <c r="T20" i="12"/>
  <c r="R20" i="12" s="1"/>
  <c r="AL45" i="12"/>
  <c r="AJ45" i="12" s="1"/>
  <c r="AU34" i="12"/>
  <c r="AS34" i="12" s="1"/>
  <c r="T12" i="12"/>
  <c r="R12" i="12" s="1"/>
  <c r="AL24" i="12"/>
  <c r="AJ24" i="12" s="1"/>
  <c r="AU4" i="12"/>
  <c r="AS4" i="12" s="1"/>
  <c r="AU36" i="12"/>
  <c r="AS36" i="12" s="1"/>
  <c r="AZ23" i="12"/>
  <c r="AU38" i="12"/>
  <c r="AS38" i="12" s="1"/>
  <c r="T28" i="12"/>
  <c r="R28" i="12" s="1"/>
  <c r="AZ18" i="12"/>
  <c r="AU35" i="12"/>
  <c r="AS35" i="12" s="1"/>
  <c r="T39" i="12"/>
  <c r="R39" i="12" s="1"/>
  <c r="T51" i="12"/>
  <c r="R51" i="12" s="1"/>
  <c r="AU27" i="12"/>
  <c r="AS27" i="12" s="1"/>
  <c r="AU11" i="12"/>
  <c r="AS11" i="12" s="1"/>
  <c r="AU47" i="12"/>
  <c r="AS47" i="12" s="1"/>
  <c r="T41" i="12"/>
  <c r="R41" i="12" s="1"/>
  <c r="T32" i="12"/>
  <c r="R32" i="12" s="1"/>
  <c r="AZ38" i="12"/>
  <c r="AL36" i="12"/>
  <c r="AJ36" i="12" s="1"/>
  <c r="T11" i="12"/>
  <c r="R11" i="12" s="1"/>
  <c r="AU40" i="12"/>
  <c r="AS40" i="12" s="1"/>
  <c r="AL27" i="12"/>
  <c r="AJ27" i="12" s="1"/>
  <c r="AU14" i="12"/>
  <c r="AS14" i="12" s="1"/>
  <c r="T34" i="12"/>
  <c r="R34" i="12" s="1"/>
  <c r="AU21" i="12"/>
  <c r="AS21" i="12" s="1"/>
  <c r="AZ8" i="12"/>
  <c r="AZ36" i="12"/>
  <c r="AU33" i="12"/>
  <c r="AS33" i="12" s="1"/>
  <c r="AL44" i="12"/>
  <c r="AJ44" i="12" s="1"/>
  <c r="AZ28" i="12"/>
  <c r="AL13" i="12"/>
  <c r="AJ13" i="12" s="1"/>
  <c r="AZ15" i="12"/>
  <c r="AZ19" i="12"/>
  <c r="AU24" i="12"/>
  <c r="AS24" i="12" s="1"/>
  <c r="AL52" i="12"/>
  <c r="AJ52" i="12" s="1"/>
  <c r="AZ33" i="12"/>
  <c r="AL49" i="12"/>
  <c r="AJ49" i="12" s="1"/>
  <c r="AU49" i="12"/>
  <c r="AS49" i="12" s="1"/>
  <c r="AL50" i="12"/>
  <c r="AJ50" i="12" s="1"/>
  <c r="AL7" i="12"/>
  <c r="AJ7" i="12" s="1"/>
  <c r="T10" i="12"/>
  <c r="R10" i="12" s="1"/>
  <c r="T7" i="12"/>
  <c r="R7" i="12" s="1"/>
  <c r="AL14" i="12"/>
  <c r="AJ14" i="12" s="1"/>
  <c r="AL16" i="12"/>
  <c r="AJ16" i="12" s="1"/>
  <c r="AL48" i="12"/>
  <c r="AJ48" i="12" s="1"/>
  <c r="AL8" i="12"/>
  <c r="AJ8" i="12" s="1"/>
  <c r="T8" i="12"/>
  <c r="R8" i="12" s="1"/>
  <c r="AU26" i="12"/>
  <c r="AS26" i="12" s="1"/>
  <c r="AZ47" i="12"/>
  <c r="AU16" i="12"/>
  <c r="AS16" i="12" s="1"/>
  <c r="AL11" i="12"/>
  <c r="AJ11" i="12" s="1"/>
  <c r="T43" i="12"/>
  <c r="R43" i="12" s="1"/>
  <c r="AU28" i="12"/>
  <c r="AS28" i="12" s="1"/>
  <c r="AL10" i="12"/>
  <c r="AJ10" i="12" s="1"/>
  <c r="AL37" i="12"/>
  <c r="AJ37" i="12" s="1"/>
  <c r="AL31" i="12"/>
  <c r="AJ31" i="12" s="1"/>
  <c r="T30" i="12"/>
  <c r="R30" i="12" s="1"/>
  <c r="T38" i="12"/>
  <c r="R38" i="12" s="1"/>
  <c r="AZ37" i="12"/>
  <c r="AL35" i="12"/>
  <c r="AJ35" i="12" s="1"/>
  <c r="AU17" i="12"/>
  <c r="AS17" i="12" s="1"/>
  <c r="BO4" i="14"/>
  <c r="BM4" i="14" s="1"/>
  <c r="AU45" i="12"/>
  <c r="AS45" i="12" s="1"/>
  <c r="AZ39" i="12"/>
  <c r="AU46" i="12"/>
  <c r="AS46" i="12" s="1"/>
  <c r="T31" i="12"/>
  <c r="R31" i="12" s="1"/>
  <c r="AU37" i="12"/>
  <c r="AS37" i="12" s="1"/>
  <c r="AL15" i="12"/>
  <c r="AJ15" i="12" s="1"/>
  <c r="AZ26" i="12"/>
  <c r="AZ9" i="12"/>
  <c r="T9" i="12"/>
  <c r="R9" i="12" s="1"/>
  <c r="T29" i="12"/>
  <c r="R29" i="12" s="1"/>
  <c r="AL26" i="12"/>
  <c r="AJ26" i="12" s="1"/>
  <c r="AZ30" i="12"/>
  <c r="AZ27" i="12"/>
  <c r="AL38" i="12"/>
  <c r="AJ38" i="12" s="1"/>
  <c r="AL51" i="12"/>
  <c r="AJ51" i="12" s="1"/>
  <c r="AU9" i="12"/>
  <c r="AS9" i="12" s="1"/>
  <c r="T26" i="12"/>
  <c r="R26" i="12" s="1"/>
  <c r="AL30" i="12"/>
  <c r="AJ30" i="12" s="1"/>
  <c r="BO3" i="14"/>
  <c r="BM3" i="14" s="1"/>
  <c r="AU25" i="12"/>
  <c r="AS25" i="12" s="1"/>
  <c r="AL43" i="12"/>
  <c r="AJ43" i="12" s="1"/>
  <c r="EI7" i="14"/>
  <c r="EG7" i="14" s="1"/>
  <c r="AL34" i="12"/>
  <c r="AJ34" i="12" s="1"/>
  <c r="AZ14" i="12"/>
  <c r="AZ34" i="12"/>
  <c r="AU23" i="12"/>
  <c r="AS23" i="12" s="1"/>
  <c r="AU43" i="12"/>
  <c r="AS43" i="12" s="1"/>
  <c r="T24" i="12"/>
  <c r="R24" i="12" s="1"/>
  <c r="AZ49" i="12"/>
  <c r="AL19" i="12"/>
  <c r="AJ19" i="12" s="1"/>
  <c r="AL40" i="12"/>
  <c r="AJ40" i="12" s="1"/>
  <c r="AZ46" i="12"/>
  <c r="AU32" i="12"/>
  <c r="AS32" i="12" s="1"/>
  <c r="BO7" i="14"/>
  <c r="BM7" i="14" s="1"/>
  <c r="T17" i="12"/>
  <c r="R17" i="12" s="1"/>
  <c r="T47" i="12"/>
  <c r="R47" i="12" s="1"/>
  <c r="T50" i="12"/>
  <c r="R50" i="12" s="1"/>
  <c r="AU12" i="12"/>
  <c r="AS12" i="12" s="1"/>
  <c r="T23" i="12"/>
  <c r="R23" i="12" s="1"/>
  <c r="AU13" i="12"/>
  <c r="AS13" i="12" s="1"/>
  <c r="T6" i="12"/>
  <c r="R6" i="12" s="1"/>
  <c r="T21" i="12"/>
  <c r="R21" i="12" s="1"/>
  <c r="AL46" i="12"/>
  <c r="AJ46" i="12" s="1"/>
  <c r="AZ20" i="12"/>
  <c r="AU48" i="12"/>
  <c r="AS48" i="12" s="1"/>
  <c r="AL23" i="12"/>
  <c r="AJ23" i="12" s="1"/>
  <c r="AL21" i="12"/>
  <c r="AJ21" i="12" s="1"/>
  <c r="AL33" i="12"/>
  <c r="AJ33" i="12" s="1"/>
  <c r="AL29" i="12"/>
  <c r="AJ29" i="12" s="1"/>
  <c r="T33" i="12"/>
  <c r="R33" i="12" s="1"/>
  <c r="T18" i="12"/>
  <c r="R18" i="12" s="1"/>
  <c r="T19" i="12"/>
  <c r="R19" i="12" s="1"/>
  <c r="T15" i="12"/>
  <c r="R15" i="12" s="1"/>
  <c r="AU18" i="12"/>
  <c r="AS18" i="12" s="1"/>
  <c r="AZ5" i="12"/>
  <c r="AU20" i="12"/>
  <c r="AS20" i="12" s="1"/>
  <c r="AZ43" i="12"/>
  <c r="AZ44" i="12"/>
  <c r="AU31" i="12"/>
  <c r="AS31" i="12" s="1"/>
  <c r="AZ48" i="12"/>
  <c r="T42" i="12"/>
  <c r="R42" i="12" s="1"/>
  <c r="AZ16" i="12"/>
  <c r="AL32" i="12"/>
  <c r="AJ32" i="12" s="1"/>
  <c r="AU5" i="12"/>
  <c r="AS5" i="12" s="1"/>
  <c r="DK6" i="14"/>
  <c r="DI6" i="14" s="1"/>
  <c r="DK5" i="14"/>
  <c r="DI5" i="14" s="1"/>
  <c r="T48" i="12"/>
  <c r="R48" i="12" s="1"/>
  <c r="AZ17" i="12"/>
  <c r="EN3" i="14" l="1"/>
  <c r="EL3" i="14" s="1"/>
  <c r="EN4" i="14"/>
  <c r="EL4" i="14" s="1"/>
  <c r="EN6" i="14"/>
  <c r="EL6" i="14" s="1"/>
  <c r="BA16" i="12"/>
  <c r="AY16" i="12" s="1"/>
  <c r="BA48" i="12"/>
  <c r="AY48" i="12" s="1"/>
  <c r="BA43" i="12"/>
  <c r="AY43" i="12" s="1"/>
  <c r="BA49" i="12"/>
  <c r="AY49" i="12" s="1"/>
  <c r="BA27" i="12"/>
  <c r="AY27" i="12" s="1"/>
  <c r="BA26" i="12"/>
  <c r="AY26" i="12" s="1"/>
  <c r="BA15" i="12"/>
  <c r="AY15" i="12" s="1"/>
  <c r="BA28" i="12"/>
  <c r="AY28" i="12" s="1"/>
  <c r="BA50" i="12"/>
  <c r="AY50" i="12" s="1"/>
  <c r="BA7" i="12"/>
  <c r="AY7" i="12" s="1"/>
  <c r="BA6" i="12"/>
  <c r="AY6" i="12" s="1"/>
  <c r="BA31" i="12"/>
  <c r="AY31" i="12" s="1"/>
  <c r="BA17" i="12"/>
  <c r="AY17" i="12" s="1"/>
  <c r="BA5" i="12"/>
  <c r="AY5" i="12" s="1"/>
  <c r="BA46" i="12"/>
  <c r="AY46" i="12" s="1"/>
  <c r="BA37" i="12"/>
  <c r="AY37" i="12" s="1"/>
  <c r="BA47" i="12"/>
  <c r="AY47" i="12" s="1"/>
  <c r="BA19" i="12"/>
  <c r="AY19" i="12" s="1"/>
  <c r="BA8" i="12"/>
  <c r="AY8" i="12" s="1"/>
  <c r="BA38" i="12"/>
  <c r="AY38" i="12" s="1"/>
  <c r="BA18" i="12"/>
  <c r="AY18" i="12" s="1"/>
  <c r="BA23" i="12"/>
  <c r="AY23" i="12" s="1"/>
  <c r="BA10" i="12"/>
  <c r="AY10" i="12" s="1"/>
  <c r="BA40" i="12"/>
  <c r="AY40" i="12" s="1"/>
  <c r="BA22" i="12"/>
  <c r="AY22" i="12" s="1"/>
  <c r="BA35" i="12"/>
  <c r="AY35" i="12" s="1"/>
  <c r="BA20" i="12"/>
  <c r="AY20" i="12" s="1"/>
  <c r="BA34" i="12"/>
  <c r="AY34" i="12" s="1"/>
  <c r="BA14" i="12"/>
  <c r="AY14" i="12" s="1"/>
  <c r="BA24" i="12"/>
  <c r="AY24" i="12" s="1"/>
  <c r="BA25" i="12"/>
  <c r="AY25" i="12" s="1"/>
  <c r="BA52" i="12"/>
  <c r="AY52" i="12" s="1"/>
  <c r="BA42" i="12"/>
  <c r="AY42" i="12" s="1"/>
  <c r="BA21" i="12"/>
  <c r="AY21" i="12" s="1"/>
  <c r="BA51" i="12"/>
  <c r="AY51" i="12" s="1"/>
  <c r="BA45" i="12"/>
  <c r="AY45" i="12" s="1"/>
  <c r="BA44" i="12"/>
  <c r="AY44" i="12" s="1"/>
  <c r="BA30" i="12"/>
  <c r="AY30" i="12" s="1"/>
  <c r="BA9" i="12"/>
  <c r="AY9" i="12" s="1"/>
  <c r="BA39" i="12"/>
  <c r="AY39" i="12" s="1"/>
  <c r="BA33" i="12"/>
  <c r="AY33" i="12" s="1"/>
  <c r="BA36" i="12"/>
  <c r="AY36" i="12" s="1"/>
  <c r="BA4" i="12"/>
  <c r="AY4" i="12" s="1"/>
  <c r="BA13" i="12"/>
  <c r="AY13" i="12" s="1"/>
  <c r="BA32" i="12"/>
  <c r="AY32" i="12" s="1"/>
  <c r="EN19" i="14"/>
  <c r="EL19" i="14" s="1"/>
  <c r="EN17" i="14"/>
  <c r="EL17" i="14" s="1"/>
  <c r="EN2" i="14"/>
  <c r="EL2" i="14" s="1"/>
  <c r="EN10" i="14"/>
  <c r="EL10" i="14" s="1"/>
  <c r="EN9" i="14"/>
  <c r="EL9" i="14" s="1"/>
  <c r="EN12" i="14"/>
  <c r="EL12" i="14" s="1"/>
  <c r="EN21" i="14"/>
  <c r="EL21" i="14" s="1"/>
  <c r="EN11" i="14"/>
  <c r="EL11" i="14" s="1"/>
  <c r="EN13" i="14"/>
  <c r="EL13" i="14" s="1"/>
  <c r="EN18" i="14"/>
  <c r="EL18" i="14" s="1"/>
  <c r="EN8" i="14"/>
  <c r="EL8" i="14" s="1"/>
  <c r="EN16" i="14"/>
  <c r="EL16" i="14" s="1"/>
  <c r="EN14" i="14"/>
  <c r="EL14" i="14" s="1"/>
  <c r="EN20" i="14"/>
  <c r="EL20" i="14" s="1"/>
  <c r="EN22" i="14"/>
  <c r="EL22" i="14" s="1"/>
  <c r="EN15" i="14"/>
  <c r="EL15" i="14" s="1"/>
  <c r="BA11" i="12"/>
  <c r="AY11" i="12" s="1"/>
  <c r="BA41" i="12"/>
  <c r="AY41" i="12" s="1"/>
  <c r="BA29" i="12"/>
  <c r="AY29" i="12" s="1"/>
  <c r="BA12" i="12"/>
  <c r="AY12" i="12" s="1"/>
</calcChain>
</file>

<file path=xl/sharedStrings.xml><?xml version="1.0" encoding="utf-8"?>
<sst xmlns="http://schemas.openxmlformats.org/spreadsheetml/2006/main" count="1450" uniqueCount="521">
  <si>
    <t>№ п/п</t>
  </si>
  <si>
    <t>Наименование учреждения</t>
  </si>
  <si>
    <t>Выборка (анкет)</t>
  </si>
  <si>
    <t xml:space="preserve">1. Открытость и доступность информации об организации </t>
  </si>
  <si>
    <t>Крит1</t>
  </si>
  <si>
    <t>2. Комфортность условий осуществления образовательной деятельности</t>
  </si>
  <si>
    <t>Крит2</t>
  </si>
  <si>
    <t>3. Доступность для инвалидов</t>
  </si>
  <si>
    <t>Крит3</t>
  </si>
  <si>
    <t xml:space="preserve">4. Доброжелательность, вежливость работников организации </t>
  </si>
  <si>
    <t>Крит4</t>
  </si>
  <si>
    <t>5. Удовлетворенность условиями осущесвтления образовательной деятельности</t>
  </si>
  <si>
    <t>Крит5</t>
  </si>
  <si>
    <t>ИТОГ</t>
  </si>
  <si>
    <t>1.1.1. И.стенд</t>
  </si>
  <si>
    <t>1.1.1. И.стенд макс.</t>
  </si>
  <si>
    <t>1.1.2. И.сайт  макс.</t>
  </si>
  <si>
    <t>1.1.2. И.сайт</t>
  </si>
  <si>
    <t>1.2.1. С.дист</t>
  </si>
  <si>
    <t>1.3.1.У.стенд</t>
  </si>
  <si>
    <t>1.3.2. У.сайт</t>
  </si>
  <si>
    <t>1.1. П.инф</t>
  </si>
  <si>
    <t>1.2. П.дист</t>
  </si>
  <si>
    <t>1.3. П.открУ</t>
  </si>
  <si>
    <t>2.1.1.С.комф</t>
  </si>
  <si>
    <t>2.2.2. С.своевр</t>
  </si>
  <si>
    <t>2.3.1.У.комф.</t>
  </si>
  <si>
    <t>2.1. П.комф</t>
  </si>
  <si>
    <t>2.2. П.ожид</t>
  </si>
  <si>
    <t>2.3. У.комф.</t>
  </si>
  <si>
    <t>3.1.1. С.Орг.Д</t>
  </si>
  <si>
    <t>3.2.1. С.Усл.Д</t>
  </si>
  <si>
    <t>3.3.1. У.дост</t>
  </si>
  <si>
    <t>3.1. П.орг.Д</t>
  </si>
  <si>
    <t>3.2. П.усл.Д</t>
  </si>
  <si>
    <t>3.3. П.дост.У</t>
  </si>
  <si>
    <t>4.1.1. У.перв.К</t>
  </si>
  <si>
    <t>4.2.1. У.оказ.усл</t>
  </si>
  <si>
    <t>4.3.1. У.вежл.дист</t>
  </si>
  <si>
    <t>4.1. П.перв.К</t>
  </si>
  <si>
    <t>4.2. П.оказ.усл</t>
  </si>
  <si>
    <t>4.3. П.вежл.дист.У</t>
  </si>
  <si>
    <t>5.1.1. У.реком</t>
  </si>
  <si>
    <t>5.2.1.1. У.орг.усл.</t>
  </si>
  <si>
    <t>5.3.1. У.уд</t>
  </si>
  <si>
    <t>5.1. П.реком</t>
  </si>
  <si>
    <t>5.2.П.Орг.усл.</t>
  </si>
  <si>
    <t>5.3. П.уд</t>
  </si>
  <si>
    <t>общий балл</t>
  </si>
  <si>
    <t>в т.ч. удовл.</t>
  </si>
  <si>
    <t>кол-во</t>
  </si>
  <si>
    <t>кол-во респондентов</t>
  </si>
  <si>
    <t>Генеральная совокупность</t>
  </si>
  <si>
    <t>доля</t>
  </si>
  <si>
    <t>№</t>
  </si>
  <si>
    <t>Открытость и доступность информации об организациях, осуществляющих образовательную деятельность</t>
  </si>
  <si>
    <t>Комфортность условий, в которых осуществляется образовательная деятельность</t>
  </si>
  <si>
    <t>Доступность услуг для инвалидов</t>
  </si>
  <si>
    <t>Доброжелательность, вежливость работников организации</t>
  </si>
  <si>
    <t>Удовлетворенность условиями ведения образовательной деятельности организаций</t>
  </si>
  <si>
    <t>Итоговый балл</t>
  </si>
  <si>
    <t>Место в рейтинге</t>
  </si>
  <si>
    <t>Оценка</t>
  </si>
  <si>
    <t>Отлично (81 -100 баллов)</t>
  </si>
  <si>
    <t>Хорошо (61-80 баллов)</t>
  </si>
  <si>
    <t>Удовлетворительно (41-60 баллов)</t>
  </si>
  <si>
    <t>Неудовлетворительно (814-40 баллов)</t>
  </si>
  <si>
    <t>Плохо (0 - 20 баллов)</t>
  </si>
  <si>
    <t>Открытость и доступность информации</t>
  </si>
  <si>
    <t>Комфортность условий</t>
  </si>
  <si>
    <t>Доброжелательность, вежливость</t>
  </si>
  <si>
    <t>Удовлетворенность условиями</t>
  </si>
  <si>
    <t>муниципальное бюджетное общеобразовательное учреждение «Гимназия № 23» (Иваново)</t>
  </si>
  <si>
    <t>муниципальное бюджетное общеобразовательное учреждение «Лицей № 33» (Иваново)</t>
  </si>
  <si>
    <t>Областное государственное казенное общеобразовательное учреждение «Ивановская коррекционная школа № 3» (Иваново)</t>
  </si>
  <si>
    <t>Областное государственное казенное общеобразовательное учреждение «Пучежская коррекционная школа-интернат» (Пучежский)</t>
  </si>
  <si>
    <t>муниципальное бюджетное общеобразовательное учреждение «Лицей № 22» (Иваново)</t>
  </si>
  <si>
    <t>муниципальное бюджетное общеобразовательное учреждение «Средняя школа № 18» (Иваново)</t>
  </si>
  <si>
    <t>муниципальное бюджетное общеобразовательное учреждение лицей г.Пучеж (Пучежский)</t>
  </si>
  <si>
    <t>Областное государственное казенное общеобразовательное учреждение «Ивановская коррекционная школа-интернат №2» (Иваново)</t>
  </si>
  <si>
    <t>Муниципальное общеобразовательное учреждение средняя школа № 7 города Фурманова (Фурмановский)</t>
  </si>
  <si>
    <t>Муниципальное бюджетное общеобразовательное учреждение средняя школа № 4 (Родниковский)</t>
  </si>
  <si>
    <t>Названия строк</t>
  </si>
  <si>
    <t>Количество по полю номер</t>
  </si>
  <si>
    <t>Сумма по полю При посещении организации обращались ли Вы к информации о ее деятельности, размещенной на информационных стендах в помещениях организации?</t>
  </si>
  <si>
    <t>Сумма по полю Удовлетворены ли Вы открытостью, полнотой и доступностью информации о деятельности организации, размещенной на информационных стендах в помещении организации?</t>
  </si>
  <si>
    <t>Сумма по полю Пользовались ли Вы официальным сайтом организации, чтобы получить информацию о ее деятельности?</t>
  </si>
  <si>
    <t>Сумма по полю Удовлетворены ли Вы открытостью, полнотой и доступностью информации о деятельности организации, размещенной на ее официальном сайте в информационно-телекоммуникационной сети «Интернет»?</t>
  </si>
  <si>
    <t>Сумма по полю Удовлетворены ли Вы комфортностью условий?</t>
  </si>
  <si>
    <t>Сумма по полю Имеете ли Вы (или лицо, представителем которого Вы являетесь) установленную группу инвалидности?</t>
  </si>
  <si>
    <t>Сумма по полю Удовлетворены ли Вы доступностью предоставления услуг для инвалидов в организации?</t>
  </si>
  <si>
    <t>Сумма по полю Удовлетворены ли Вы доброжелательностью и вежливостью работников организации, обеспечивающих первичный контакт с посетителями и информирование об услугах при непосредственном обращении в организацию ?</t>
  </si>
  <si>
    <t>Сумма по полю Удовлетворены ли Вы доброжелательностью и вежливостью работников организации, обеспечивающих непосредственное оказание услуги при обращении в организацию?</t>
  </si>
  <si>
    <t>Сумма по полю Пользовались ли Вы какими-либо дистанционными способами взаимодействия с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</si>
  <si>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Сумма по полю Удовлетворены ли Вы доброжелательностью и вежливостью работников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</si>
  <si>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Сумма по полю Готовы ли Вы рекомендовать данную организацию родственникам и знакомым (или могли бы Вы ее рекомендовать, если бы была возможность выбора организации)?</t>
  </si>
  <si>
    <t>Сумма по полю Удовлетворены организационными условиями предоставления услуг (графиком работы организации, подразделения, отдельных специалистов и прочее)?</t>
  </si>
  <si>
    <t>Сумма по полю Удовлетворены ли Вы в целом условиями оказания услуг в организации?</t>
  </si>
  <si>
    <t>Наименование организации</t>
  </si>
  <si>
    <t>Удовлетворённость открытостью, полнотой и доступностью информации на информационных стендах</t>
  </si>
  <si>
    <t>Удовлетворённость открытостью, полнотой и доступностью информации на официальном сайте</t>
  </si>
  <si>
    <t>Удовлетворённость комфортностью условий предоставления услуг в организации?</t>
  </si>
  <si>
    <t>Удовлетворённость доступностью предоставления услуг для инвалидов в организации?</t>
  </si>
  <si>
    <t>Удовлетворённость доброжелательностью и вежливостью работников организации, обеспечивающих первичный контакт</t>
  </si>
  <si>
    <t>Удовлетворённость доброжелательностью и вежливостью работников организации, обеспечивающих непосредственное оказание услуги</t>
  </si>
  <si>
    <t>Удовлетворённость доброжелательностью и вежливостью работников организации, с которыми взаимодействовали в дистанционной форме</t>
  </si>
  <si>
    <t>Готовность рекомендовать данную организацию родственникам и знакомым</t>
  </si>
  <si>
    <t>Удовлетворённость графиком работы организации</t>
  </si>
  <si>
    <t>Удовлетворённость в целом условиями оказания услуг в организации</t>
  </si>
  <si>
    <t>Выберите Вашу образовательную организацию</t>
  </si>
  <si>
    <t>Открытость и доступность информации об организацииОтметьте наличие/ отсутствие материалов, размещенных на ИНФОРМАЦИОННЫХ СТЕНДАХ в помещении организации.</t>
  </si>
  <si>
    <t>Открытость и доступность информации об организацииОтметьте наличие/ отсутствие материалов, размещенных на ОФИЦИАЛЬНОМ САЙТЕ организации.</t>
  </si>
  <si>
    <t>Обеспечение на официальном сайте образовательной организации наличия и функционирования дистанционных способов обратной связи и взаимодействия с получателями услуг..R1</t>
  </si>
  <si>
    <t>Комфортность условий предоставления услугОбеспечение в организации комфортных условий для предоставления услуг.1</t>
  </si>
  <si>
    <t>Доступнгсь услуг для инвалидов</t>
  </si>
  <si>
    <t>Обеспечение в образовательной организации условий доступности, позволяющих инвалидам получать образовательные услуги наравне с другими, включая:</t>
  </si>
  <si>
    <t>ВЫБЕРИТЕ ВАШУ ОБРАЗОВАТЕЛЬНУЮ ОРГАНИЗАЦИЮ</t>
  </si>
  <si>
    <t>Укажите количество обучающихся в Вашей образовательной организации</t>
  </si>
  <si>
    <t>Численность обучающихся в возрасте 14 лет и старше</t>
  </si>
  <si>
    <t>Численность обучающихся/ воспитанников с установленной группой инвалидности/ ОВЗ</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</si>
  <si>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</si>
  <si>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</si>
  <si>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</si>
  <si>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</si>
  <si>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5. Лицензии на осуществление образовательной деятельности (с приложениями)</t>
  </si>
  <si>
    <t>6. Свидетельства о государственной аккредитации (с приложениями)</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</si>
  <si>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</si>
  <si>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</si>
  <si>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</si>
  <si>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</si>
  <si>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11. Образовательные организации, реализующие общеобразовательные программы, дополнительно указывают наименование образовательной программы</t>
  </si>
  <si>
    <t>12.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</si>
  <si>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</si>
  <si>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</si>
  <si>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r>
      <rPr>
        <sz val="14"/>
        <color theme="1"/>
        <rFont val="Times New Roman"/>
        <family val="1"/>
        <charset val="204"/>
      </rPr>
      <t>15. Информация об условиях питания обучающихся</t>
    </r>
  </si>
  <si>
    <t xml:space="preserve">1. Информация о дате создания образовательной организации </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</si>
  <si>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</si>
  <si>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</si>
  <si>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</si>
  <si>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</si>
  <si>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</si>
  <si>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7. Сведения о наличии положений о структурных подразделениях (об органах управления) с приложением копий указанных положений (при их наличии)</t>
  </si>
  <si>
    <t>8. Устав образовательной организации</t>
  </si>
  <si>
    <t>9. Лицензии на осуществление образовательной деятельности (с приложениями)</t>
  </si>
  <si>
    <t>10. Свидетельства о государственной аккредитации (с приложениями)</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</si>
  <si>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</si>
  <si>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</si>
  <si>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</si>
  <si>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</si>
  <si>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</si>
  <si>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</si>
  <si>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</si>
  <si>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</si>
  <si>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</si>
  <si>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</si>
  <si>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21. Информация об описании образовательных программ с приложением их копий</t>
  </si>
  <si>
    <t>22. Информация об учебных планах с приложением их копий</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</si>
  <si>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</si>
  <si>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</si>
  <si>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</si>
  <si>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</si>
  <si>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</si>
  <si>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</si>
  <si>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</si>
  <si>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30. Уровень образования (для каждой обр. программы)</t>
  </si>
  <si>
    <t>31. Код и наименование профессии, специальности, направления подготовки</t>
  </si>
  <si>
    <t>32. 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</si>
  <si>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33.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</si>
  <si>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34. Информация о федеральных государственных образовательных стандартах и об образовательных стандартах с приложением их копий (при наличии)</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</si>
  <si>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</si>
  <si>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</si>
  <si>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</si>
  <si>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</si>
  <si>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</si>
  <si>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</si>
  <si>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</si>
  <si>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</si>
  <si>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</si>
  <si>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</si>
  <si>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</si>
  <si>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</si>
  <si>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47. Информация о трудоустройстве выпускников</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</si>
  <si>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</si>
  <si>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</si>
  <si>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</si>
  <si>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Q2_1 Наличие комфортной зоны отдыха (ожидания), оборудованной соответствующей мебелью</t>
  </si>
  <si>
    <t>Q2_2 Наличие и понятность навигации внутри обр. организации,</t>
  </si>
  <si>
    <t>Q2_3 Доступность питьевой воды (наличие работающего кулера),</t>
  </si>
  <si>
    <t>Q2_4 Наличие и доступность санитарно-гигиенических помещений</t>
  </si>
  <si>
    <t>Q2_5 Cанитарное состояние помещений обр. организации</t>
  </si>
  <si>
    <t>Q3.1_1 Доступность услуг для инвалидов. Наличие оборудованных групп пандусами/подъемными платформами</t>
  </si>
  <si>
    <t>Q3.1_2 Доступность услуг для инвалидов. Наличие выделенных стоянок для автотранспортных средств инвалидов</t>
  </si>
  <si>
    <t>Q3.1_3 Доступность услуг для инвалидов. Наличие адаптированных лифтов, поручней, расширенных дверных проемов</t>
  </si>
  <si>
    <t>Q3.1_4 Доступность услуг для инвалидов. Наличие сменных кресел-колясок</t>
  </si>
  <si>
    <t>Q3.1_5 Доступность услуг для инвалидов. Наличие специально оборудованных санитарно-гигиенических помещений в организации</t>
  </si>
  <si>
    <t>Q3.2_1 Дублирование для инвалидов по слуху и зрению звуковой и зрительной информации</t>
  </si>
  <si>
    <t>Q3.2_2 Дублирование надписей, знаков и иной текстовой и графической информации знаками, выполненными рельефно-точечным шрифтом Брайля</t>
  </si>
  <si>
    <t>Q3.2_3 Возможность представления инвалидам по слуху (слуху и зрению) услуг сурдопереводчика (тифлосурдопереводчика)</t>
  </si>
  <si>
    <t>Q3.2_4 Наличие альтернативной версии официального сайта организации в сети Интернет для инвалидов по зрению</t>
  </si>
  <si>
    <t>Q3.2_5 Помощь оказываемая работниками организации, прошедшими необходимое обучение</t>
  </si>
  <si>
    <t>Q3.2_6 Наличие возможности предоставления обр. услуг в дистанционном режиме или на дому.</t>
  </si>
  <si>
    <t>QEND Ваши пожелания и предложения по улучшению условий оказания услуг в Вашей обр. организации</t>
  </si>
  <si>
    <t>Иваново</t>
  </si>
  <si>
    <t>муниципальное бюджетное общеобразовательное учреждение «Средняя школа № 1»</t>
  </si>
  <si>
    <t>Вышестоящим органам помнить, что основная задача школы - обучение и воспитание подрастающего поколения, а не бесконечные мониторинги по всем видам деятельности</t>
  </si>
  <si>
    <t>муниципальное бюджетное общеобразовательное учреждение «Средняя школа № 2»</t>
  </si>
  <si>
    <t>муниципальное бюджетное общеобразовательное учреждение «Гимназия № 3»</t>
  </si>
  <si>
    <t>муниципальное бюджетное общеобразовательное учреждение «Средняя школа № 4»</t>
  </si>
  <si>
    <t>муниципальное бюджетное общеобразовательное учреждение «Средняя школа № 5»</t>
  </si>
  <si>
    <t>Выделение средств для создания достойных условий обучения и на устройство Доступной среды для инвалидов.</t>
  </si>
  <si>
    <t>Требует замены линолеум на этажах, требуется ремонт в столовой и установка вентиляции. замена оконных блоков , новая мебель в столовую и учебные классы.</t>
  </si>
  <si>
    <t>муниципальное бюджетное общеобразовательное учреждение «Лицей № 6»</t>
  </si>
  <si>
    <t>???</t>
  </si>
  <si>
    <t>муниципальное бюджетное общеобразовательное учреждение «Средняя школа № 7»</t>
  </si>
  <si>
    <t>муниципальное бюджетное общеобразовательное учреждение «Средняя школа № 8»</t>
  </si>
  <si>
    <t>муниципальное бюджетное общеобразовательное учреждение «Средняя школа № 9»</t>
  </si>
  <si>
    <t>муниципальное бюджетное общеобразовательное учреждение «Средняя школа № 11»</t>
  </si>
  <si>
    <t>Создание на базе корпуса № 1 собственной столовой, имеющей все необходимые цеха</t>
  </si>
  <si>
    <t>муниципальное бюджетное общеобразовательное учреждение «Средняя школа № 14»</t>
  </si>
  <si>
    <t>муниципальное бюджетное общеобразовательное учреждение «Средняя общеобразовательная школа № 15»</t>
  </si>
  <si>
    <t>В этом году мы отмечаем 65-летие школы. Очень важно выделение финансирования на кап. ремонт.</t>
  </si>
  <si>
    <t>муниципальное бюджетное общеобразовательное учреждение «Средняя школа № 17"</t>
  </si>
  <si>
    <t>муниципальное бюджетное общеобразовательное учреждение «Средняя школа № 18»</t>
  </si>
  <si>
    <t>муниципальное бюджетное общеобразовательное учреждение «Средняя школа № 19»</t>
  </si>
  <si>
    <t>муниципальное бюджетное общеобразовательное учреждение «Средняя школа № 20»</t>
  </si>
  <si>
    <t>муниципальное автономное общеобразовательное учреждение лицей № 21</t>
  </si>
  <si>
    <t>муниципальное бюджетное общеобразовательное учреждение «Лицей № 22»</t>
  </si>
  <si>
    <t>муниципальное бюджетное общеобразовательное учреждение «Гимназия № 23»</t>
  </si>
  <si>
    <t>муниципальное бюджетное общеобразовательное учреждение «Средняя школа № 24»</t>
  </si>
  <si>
    <t>муниципальное бюджетное общеобразовательное учреждение «Средняя школа № 26 с углубленным изучением предметов естественнонаучного цикла»</t>
  </si>
  <si>
    <t>муниципальное бюджетное общеобразовательное учреждение «Средняя школа № 28»</t>
  </si>
  <si>
    <t>Финансовая поддержка для улучшения оказания образовательных услуг.</t>
  </si>
  <si>
    <t>муниципальное бюджетное общеобразовательное учреждение «Средняя школа № 29»</t>
  </si>
  <si>
    <t>муниципальное бюджетное общеобразовательное учреждение «Гимназия № 30»</t>
  </si>
  <si>
    <t>Провести капитальный ремонт крыши корпус А (историческое здание)</t>
  </si>
  <si>
    <t>муниципальное бюджетное общеобразовательное учреждение «Гимназия № 32»</t>
  </si>
  <si>
    <t>муниципальное бюджетное общеобразовательное учреждение «Лицей № 33»</t>
  </si>
  <si>
    <t>муниципальное бюджетное общеобразовательное учреждение «Средняя школа № 35»</t>
  </si>
  <si>
    <t>не имеются</t>
  </si>
  <si>
    <t>муниципальное бюджетное общеобразовательное учреждение «Гимназия № 36»</t>
  </si>
  <si>
    <t>муниципальное бюджетное общеобразовательное учреждение «Средняя школа № 37»</t>
  </si>
  <si>
    <t>муниципальное бюджетное общеобразовательное учреждение «Средняя школа № 39»</t>
  </si>
  <si>
    <t>выделение денежных средств</t>
  </si>
  <si>
    <t>муниципальное бюджетное общеобразовательное учреждение «Средняя школа № 41»</t>
  </si>
  <si>
    <t>муниципальное бюджетное общеобразовательное учреждение «Средняя школа № 42»</t>
  </si>
  <si>
    <t>муниципальное бюджетное общеобразовательное учреждение «Средняя школа № 43»</t>
  </si>
  <si>
    <t>Увеличить финансирование.
Снизить количество опросов и тестирований как педагогов, так и учащихся и родителей.</t>
  </si>
  <si>
    <t>муниципальное бюджетное общеобразовательное учреждение гимназия № 44</t>
  </si>
  <si>
    <t>Увеличение нормативов финансирования.</t>
  </si>
  <si>
    <t>муниципальное бюджетное общеобразовательное учреждение «Средняя школа № 49»</t>
  </si>
  <si>
    <t>Школе необходима пристройка для начальной школы, актового и спортивного залов. Необходима замена канализационной системы здания (внутренней и наружной), ремонт системы отопления со стояками и радиаторами, ремонт 50% крыши, замена АПС и СОП.,косметический ремонт тыльной стороны фасада.</t>
  </si>
  <si>
    <t>муниципальное бюджетное общеобразовательное учреждение «Средняя школа № 50»</t>
  </si>
  <si>
    <t>муниципальное бюджетное общеобразовательное учреждение «Средняя школа № 53»</t>
  </si>
  <si>
    <t>муниципальное бюджетное общеобразовательное учреждение «Средняя школа № 54»</t>
  </si>
  <si>
    <t>муниципальное бюджетное общеобразовательное учреждение «Средняя школа № 55»</t>
  </si>
  <si>
    <t>муниципальное бюджетное общеобразовательное учреждение «Средняя школа № 56»</t>
  </si>
  <si>
    <t>Капитальный ремонт школы, который позволит обеспечить комфортные условия для учащихся с ОВЗ. Выделение денежных средств по целевым программам: пожарная безопасность, медицина, спорт, и т.д.</t>
  </si>
  <si>
    <t>муниципальное бюджетное общеобразовательное учреждение «Средняя школа № 58»</t>
  </si>
  <si>
    <t>муниципальное бюджетное общеобразовательное учреждение «Средняя школа № 61»</t>
  </si>
  <si>
    <t>--</t>
  </si>
  <si>
    <t>муниципальное бюджетное общеобразовательное учреждение «Средняя школа № 62»</t>
  </si>
  <si>
    <t>муниципальное бюджетное общеобразовательное учреждение «Средняя школа № 63»</t>
  </si>
  <si>
    <t>Сократить количество опросов</t>
  </si>
  <si>
    <t>муниципальное бюджетное общеобразовательное учреждение «Средняя школа № 64»</t>
  </si>
  <si>
    <t>муниципальное бюджетное общеобразовательное учреждение «Средняя школа № 65»</t>
  </si>
  <si>
    <t>Необходим капитальный ремонт помещений. актовый зал</t>
  </si>
  <si>
    <t>требуют ремонта</t>
  </si>
  <si>
    <t>муниципальное бюджетное общеобразовательное учреждение «Средняя школа № 66»</t>
  </si>
  <si>
    <t>Выделяемые средства на обеспечение нужд образовательной организации должны, хоть немного, соответствовать критериям в вопросах и реалиям сегодняшнего дня!</t>
  </si>
  <si>
    <t>муниципальное бюджетное общеобразовательное учреждение «Лицей № 67»</t>
  </si>
  <si>
    <t>МБОУ "Лицей №67" необходима пристройка, для функционирования школы в одну смену.</t>
  </si>
  <si>
    <t>муниципальное бюджетное общеобразовательное учреждение «Средняя школа № 68»</t>
  </si>
  <si>
    <t>Среднее по полю значение</t>
  </si>
  <si>
    <t>Агульский район</t>
  </si>
  <si>
    <t>Акушинский район</t>
  </si>
  <si>
    <t>Ахвахский район</t>
  </si>
  <si>
    <t>Ахтынский район</t>
  </si>
  <si>
    <t>Бабаюртовский район</t>
  </si>
  <si>
    <t>Бежтинский участок</t>
  </si>
  <si>
    <t>Ботлихский район</t>
  </si>
  <si>
    <t>Буйнакский район</t>
  </si>
  <si>
    <t>г.Буйнакск</t>
  </si>
  <si>
    <t>г.Дагестанские Огни</t>
  </si>
  <si>
    <t>г.Дербент</t>
  </si>
  <si>
    <t>г.Избербаш</t>
  </si>
  <si>
    <t>г.Каспийск</t>
  </si>
  <si>
    <t>г.Кизилюрт</t>
  </si>
  <si>
    <t>г.Кизляр</t>
  </si>
  <si>
    <t>г.Махачкала</t>
  </si>
  <si>
    <t>г.Хасавюрт</t>
  </si>
  <si>
    <t>г.Южно-Сухокумск</t>
  </si>
  <si>
    <t>Гергебильский район</t>
  </si>
  <si>
    <t>ГОУ</t>
  </si>
  <si>
    <t>Гумбетовский район</t>
  </si>
  <si>
    <t>Гунибский район</t>
  </si>
  <si>
    <t>Дахадаевский район</t>
  </si>
  <si>
    <t>Дербентский район</t>
  </si>
  <si>
    <t>Докузпаринский район</t>
  </si>
  <si>
    <t>Казбековский район</t>
  </si>
  <si>
    <t>Кайтагский район</t>
  </si>
  <si>
    <t>Карабудахкентский район</t>
  </si>
  <si>
    <t>Каякентский район</t>
  </si>
  <si>
    <t>Кизилюртовский район</t>
  </si>
  <si>
    <t>Кизлярский район</t>
  </si>
  <si>
    <t>Кулинский район</t>
  </si>
  <si>
    <t>Кумторкалинский район</t>
  </si>
  <si>
    <t>Курахский район</t>
  </si>
  <si>
    <t>Лакский район</t>
  </si>
  <si>
    <t>Левашинский район</t>
  </si>
  <si>
    <t>Магарамкентский район</t>
  </si>
  <si>
    <t>Новолакский район</t>
  </si>
  <si>
    <t>Ногайский район</t>
  </si>
  <si>
    <t>Рутульский район</t>
  </si>
  <si>
    <t>Сергокалинский район</t>
  </si>
  <si>
    <t>Сулейман-Стальский район</t>
  </si>
  <si>
    <t>Табасаранский район</t>
  </si>
  <si>
    <t>Тарумовский район</t>
  </si>
  <si>
    <t>Тляратинский район</t>
  </si>
  <si>
    <t>Унцукульский район</t>
  </si>
  <si>
    <t>Хасавюртовский район</t>
  </si>
  <si>
    <t>Хивский район</t>
  </si>
  <si>
    <t>Хунзахский район</t>
  </si>
  <si>
    <t>Цумадинский район</t>
  </si>
  <si>
    <t>Цунтинский район</t>
  </si>
  <si>
    <t>Чародинский район</t>
  </si>
  <si>
    <t>Шамильский район</t>
  </si>
  <si>
    <t>Общий итог</t>
  </si>
  <si>
    <t>к1</t>
  </si>
  <si>
    <t>к2</t>
  </si>
  <si>
    <t>к3</t>
  </si>
  <si>
    <t>к4</t>
  </si>
  <si>
    <t>к5</t>
  </si>
  <si>
    <t>об</t>
  </si>
  <si>
    <t>Количество</t>
  </si>
  <si>
    <t>тип</t>
  </si>
  <si>
    <t>Средний</t>
  </si>
  <si>
    <t>Высокий</t>
  </si>
  <si>
    <t>Низкий</t>
  </si>
  <si>
    <t>Ниже среднего</t>
  </si>
  <si>
    <t>Выше среднего</t>
  </si>
  <si>
    <t>Количественные результаты независимой оценки качества оказания услуг организациями</t>
  </si>
  <si>
    <t>Публично-правовое образование</t>
  </si>
  <si>
    <t>Сфера деятельности</t>
  </si>
  <si>
    <t>2 - Образование</t>
  </si>
  <si>
    <t>Период проведения независимой оценки</t>
  </si>
  <si>
    <t>2021 год</t>
  </si>
  <si>
    <t>Основание для определения перечня показателей</t>
  </si>
  <si>
    <t>Единый порядок расчета (Приказ Минтруда № 344н от 31.05.2018 г.)</t>
  </si>
  <si>
    <t>Пожалуйста, введите значения выполнения индикаторов</t>
  </si>
  <si>
    <t>№
п.п.</t>
  </si>
  <si>
    <t>Организация</t>
  </si>
  <si>
    <t>Численность
получателей
услуг
организации</t>
  </si>
  <si>
    <t>Количество
респондентов</t>
  </si>
  <si>
    <t>Доля
респондентов</t>
  </si>
  <si>
    <t>Общие критерии оценки</t>
  </si>
  <si>
    <t>1 - критерий открытости и доступности информации об организации</t>
  </si>
  <si>
    <t>2 - критерий комфортности условий предоставления услуги, в том числе время ожидания ее предоставления</t>
  </si>
  <si>
    <t>3 - критерий доступности услуг для инвалидов</t>
  </si>
  <si>
    <t>4 - критерий доброжелательности, вежливости работников организации</t>
  </si>
  <si>
    <t>5 - критерий удовлетворенности условиями оказания услуг</t>
  </si>
  <si>
    <t>Показатели</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</si>
  <si>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</si>
  <si>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</si>
  <si>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организации социальной сферы</t>
  </si>
  <si>
    <t>2.1 Обеспечение в организации социальной сферы комфортных условий предоставления услуг</t>
  </si>
  <si>
    <t>2.3 Доля получателей услуг удовлетворенных комфортностью предоставления услуг организацией социальной сферы</t>
  </si>
  <si>
    <t>3.1 Оборудование помещений организации социальной сферы и прилегающей к ней территории с учетом доступности для инвалидов</t>
  </si>
  <si>
    <t>3.2 Обеспечение в организации социальной сферы условий доступности, позволяющих инвалидам получать услуги наравне с другими</t>
  </si>
  <si>
    <t>3.3 Доля получателей услуг, удовлетворенных доступностью услуг для инвалидов</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</si>
  <si>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</si>
  <si>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</si>
  <si>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</si>
  <si>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</si>
  <si>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</si>
  <si>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организации социальной сферы</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</si>
  <si>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</si>
  <si>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</si>
  <si>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1.2.1 - Наличие и функционирование на официальном сайте организации информации о дистанционных способах взаимодействия с получателями услуг: телефона; электронной почты; электронных сервисов (форма для подачи электронного обращения (жалобы, предложения), получение консультации по оказываемым услугам и пр.); раздела «Часто задаваемые вопросы»;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 иного дистанционного способа взаимодействия.</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</si>
  <si>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</si>
  <si>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</si>
  <si>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</si>
  <si>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t>2.3.1 - Удовлетворенность комфортностью предоставления услуг организацией социальной сферы.</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</si>
  <si>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</si>
  <si>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</si>
  <si>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t>3.3.1 - Удовлетворенность доступностью услуг для инвалидов.</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</si>
  <si>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</si>
  <si>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</si>
  <si>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</si>
  <si>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5.1.1 - Готовность получателей услуг рекомендовать организацию социальной сферы родственникам и знакомым.</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</si>
  <si>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</si>
  <si>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5.3.1 - Удовлетворенность получателей услуг в целом условиями оказания услуг в организации социальной сферы.</t>
  </si>
  <si>
    <t>Наименование индикатора</t>
  </si>
  <si>
    <t>Выполнение индикатора</t>
  </si>
  <si>
    <t>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t>
  </si>
  <si>
    <t>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t>
  </si>
  <si>
    <t>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t>
  </si>
  <si>
    <t>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t>
  </si>
  <si>
    <t>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t>
  </si>
  <si>
    <t>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</si>
  <si>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</si>
  <si>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</si>
  <si>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</si>
  <si>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</si>
  <si>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</si>
  <si>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</si>
  <si>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Всего</t>
  </si>
  <si>
    <t>Среднее</t>
  </si>
  <si>
    <t>Критерий 1</t>
  </si>
  <si>
    <t>Критерий 2</t>
  </si>
  <si>
    <t>Критерий 3</t>
  </si>
  <si>
    <t>Критерий 4</t>
  </si>
  <si>
    <t>Критерий 5</t>
  </si>
  <si>
    <t>3. Доступность услуг для инвалидов</t>
  </si>
  <si>
    <t>5. Удовлетворенность условиями осуществления образовательной деятельности</t>
  </si>
  <si>
    <t>1.1.1. П. инф. стенд</t>
  </si>
  <si>
    <t>1.1.2. П.инф. Сайт</t>
  </si>
  <si>
    <t>1.3.1 П. откр. стенд</t>
  </si>
  <si>
    <t>1.3.2 П. откр. Сайт</t>
  </si>
  <si>
    <t>2.2. П.своевр.</t>
  </si>
  <si>
    <t>место в рейтинге</t>
  </si>
  <si>
    <t>среднее</t>
  </si>
  <si>
    <t>номер</t>
  </si>
  <si>
    <t>МР</t>
  </si>
  <si>
    <t>название</t>
  </si>
  <si>
    <t>Соответствие информации о деятельности ОО размещенной на общедоступных информационных ресурсах, ее содержанию и порядку (форме) размещения, установленным законодательными и иными НПА РФ</t>
  </si>
  <si>
    <t>Наличие  на сайте организации информации о дистанционных способах обратной связи и взаимодействия с получателями услуг и их функционировании</t>
  </si>
  <si>
    <t xml:space="preserve">Доля получателей услуг, удовлетворенных открытостью, полнотой и доступностью информации о деятельности организации </t>
  </si>
  <si>
    <t>Всего по критерию 1 </t>
  </si>
  <si>
    <t>Обеспечение в организации комфортных условий предоставления услуг:</t>
  </si>
  <si>
    <t>Доля получателей образовательных услуг, удовлетворенных комфортностью условий, в которых осуществляется образовательная деятельность</t>
  </si>
  <si>
    <t>Всего по критерию 2 </t>
  </si>
  <si>
    <t>Оборудование помещений организации и прилегающей к ней территории с учетом доступности для инвалидов.</t>
  </si>
  <si>
    <t>Обеспечение в организации условий доступности, позволяющих инвалидам получать образовательные услуги наравне с другими.</t>
  </si>
  <si>
    <t>Доля получателей услуг, удовлетворенных доступностью услуг для инвалидов</t>
  </si>
  <si>
    <t> Всего по критерию 3</t>
  </si>
  <si>
    <t>Доля получателей услуг, удовлетворенных доброжелательностью, вежливостью работников организации, обеспечивающих первичный контакт и информирование получателя услуги при непосредственном обращении в организацию</t>
  </si>
  <si>
    <t>Доля получателей услуг, удовлетворенных доброжелательностью, вежливостью работников организации, обеспечивающих непосредственное оказание образовательной услуги при обращении в организацию</t>
  </si>
  <si>
    <t>Доля получателей услуг, удовлетворенных доброжелательностью, вежливостью работников организации при использовании дистанционных форм взаимодействия</t>
  </si>
  <si>
    <t>Всего по критерию 4 </t>
  </si>
  <si>
    <t xml:space="preserve">Доля получателей образовательных услуг, которые готовы рекомендовать организацию родственникам и знакомым </t>
  </si>
  <si>
    <t>Доля получателей образовательных услуг, удовлетворенных удобством графика работы организации.</t>
  </si>
  <si>
    <t>Доля получателей образовательных услуг, удовлетворенных в целом условиями оказания образовательных услуг в организации</t>
  </si>
  <si>
    <t>Всего по критерию 5 </t>
  </si>
  <si>
    <t>1.1.1.Соответствие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 на информационных стендах в помещении организации</t>
  </si>
  <si>
    <t>1.1.2.Соответствие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 на на официальном сайте организации в информационно-телекоммуникационной сети «Интернет»</t>
  </si>
  <si>
    <t>1.1.Соответствие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</si>
  <si>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1.2. Наличие на официальном сайте организации (учреждения) информации о дистанционных способах обратной связи и взаимодействия с получателями услуг и их функционирование</t>
  </si>
  <si>
    <t>1.3.1. Доля получателей образовательных услуг, удовлетворенных открытостью, полнотой и доступностью информации о деятельности организации, размещенной на информационных стендах (в % от общего числа опрошенных получателей образовательных услуг)</t>
  </si>
  <si>
    <t>1.3.2. Доля получателей образовательных услуг, удовлетворенных открытостью, полнотой и доступностью информации о деятельности организации, размещенной на информационных на сайте (в % от общего числа опрошенных получателей образовательных услуг)</t>
  </si>
  <si>
    <t>1.3. Доля получателей образовательных услуг, удовлетворенных открытостью, полнотой и доступностью информации о деятельности организации, размещенной на информационных стендах, на сайте (в % от общего числа опрошенных получателей образовательных услуг)</t>
  </si>
  <si>
    <t>Критерий 1. Открытость и доступность информации об организации, осуществляющей образовательную деятельность</t>
  </si>
  <si>
    <t>2.1. Обеспечение в организации комфортных условий, в которых осуществляется образовательная деятельность</t>
  </si>
  <si>
    <t>2.3. Доля получателей образовательных услуг, удовлетворенных комфортностью условий, в которых осуществляется образовательная деятельность (в % от общего числа опрошенных получателей образовательных услуг)</t>
  </si>
  <si>
    <t>Критерий 2. Комфортность условий, в которых  осуществляется образовательная деятельность</t>
  </si>
  <si>
    <t>3.1. Оборудование территории, прилегающей к зданиям организации, и помещений с учетом доступности для инвалидов</t>
  </si>
  <si>
    <t>3.2. Обеспечение в организации условий доступности, позволяющих инвалидам получать образовательные услуги наравне с другими</t>
  </si>
  <si>
    <t xml:space="preserve">3.3. Доля получателей образовательных услуг, удовлетворенных доступностью образовательных услуг для инвалидов </t>
  </si>
  <si>
    <t>Критерий 3. доступность образовательной деятельности для инвалидов</t>
  </si>
  <si>
    <t>4.1. Доля получателей образовательных услуг, удовлетворенных доброжелательностью, вежливостью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 (в % от общего числа опрошенных получателей образовательных услуг)</t>
  </si>
  <si>
    <t>4.2. Доля получателей образовательных услуг, удовлетворенных доброжелательностью, вежливостью работников организации, обеспечивающих непосредственное оказание образовательной услуги при обращении в организацию (в % от общего числа опрошенных получателей образовательных услуг)</t>
  </si>
  <si>
    <t>4.3. Доля получателей образовательных услуг, удовлетворенных доброжелательностью, вежливостью работников организации при использовании дистанционных форм взаимодействия (в % от общего числа опрошенных получателей образовательных услуг)</t>
  </si>
  <si>
    <t>Критерий 4. Доброжелательность, вежливость работников организации</t>
  </si>
  <si>
    <t>5.1. Доля получателей образовательных услуг, которые готовы рекомендовать организацию родственникам и знакомым (могли бы ее рекомендовать, если бы была возможность выбора организации) (в % от общего числа опрошенных получателей образовательных услуг)</t>
  </si>
  <si>
    <t>5.2.Доля получателей образовательных услуг, удовлетворенных удобством графика работы организации (в % от общего числа опрошенных получателей образовательных услуг)</t>
  </si>
  <si>
    <t>Доля получателей образовательных услуг, удовлетворенных в целом условиями оказания образовательных услуг в организации (в % от общего числа опрошенных получателей услуг)</t>
  </si>
  <si>
    <t>Критерий 5. Удовлетворенность условиями осуществления образовательной деятельности организаций</t>
  </si>
  <si>
    <t>г. Иваново</t>
  </si>
  <si>
    <t>Наименование ОО</t>
  </si>
  <si>
    <t>Место в рейтинге  школ муниципалитета</t>
  </si>
  <si>
    <t>Место в рейтинге школ региона (267)</t>
  </si>
  <si>
    <t>Итого по муниципалитету:</t>
  </si>
  <si>
    <t>74-75</t>
  </si>
  <si>
    <t>88</t>
  </si>
  <si>
    <t>17</t>
  </si>
  <si>
    <t>198-199</t>
  </si>
  <si>
    <t>55</t>
  </si>
  <si>
    <t>46</t>
  </si>
  <si>
    <t>45</t>
  </si>
  <si>
    <t>193</t>
  </si>
  <si>
    <t>155</t>
  </si>
  <si>
    <t>121</t>
  </si>
  <si>
    <t>25</t>
  </si>
  <si>
    <t>179</t>
  </si>
  <si>
    <t>265</t>
  </si>
  <si>
    <t>6</t>
  </si>
  <si>
    <t>240</t>
  </si>
  <si>
    <t>61</t>
  </si>
  <si>
    <t>31</t>
  </si>
  <si>
    <t>5</t>
  </si>
  <si>
    <t>1</t>
  </si>
  <si>
    <t>195</t>
  </si>
  <si>
    <t>30</t>
  </si>
  <si>
    <t>253</t>
  </si>
  <si>
    <t>256</t>
  </si>
  <si>
    <t>70</t>
  </si>
  <si>
    <t>85</t>
  </si>
  <si>
    <t>2</t>
  </si>
  <si>
    <t>163</t>
  </si>
  <si>
    <t>138-139</t>
  </si>
  <si>
    <t>203</t>
  </si>
  <si>
    <t>239</t>
  </si>
  <si>
    <t>107-108</t>
  </si>
  <si>
    <t>141</t>
  </si>
  <si>
    <t>129</t>
  </si>
  <si>
    <t>158</t>
  </si>
  <si>
    <t>67</t>
  </si>
  <si>
    <t>267</t>
  </si>
  <si>
    <t>147</t>
  </si>
  <si>
    <t>86</t>
  </si>
  <si>
    <t>153</t>
  </si>
  <si>
    <t>148</t>
  </si>
  <si>
    <t>122-123</t>
  </si>
  <si>
    <t>26</t>
  </si>
  <si>
    <t>263</t>
  </si>
  <si>
    <t>90-91</t>
  </si>
  <si>
    <t>200</t>
  </si>
  <si>
    <t>236</t>
  </si>
  <si>
    <t>221</t>
  </si>
  <si>
    <t>23-24</t>
  </si>
  <si>
    <t>37-38</t>
  </si>
  <si>
    <t>г.Иваново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</si>
</sst>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_-;\-* #,##0_-;_-* \-??_-;_-@_-"/>
    <numFmt numFmtId="166" formatCode="_-* #,##0.0_-;\-* #,##0.0_-;_-* \-??_-;_-@_-"/>
  </numFmts>
  <fonts count="16" x14ac:knownFonts="1">
    <font>
      <sz val="11"/>
      <color theme="1"/>
      <name val="Calibri"/>
    </font>
    <font>
      <sz val="11"/>
      <color theme="1"/>
      <name val="Calibri"/>
      <family val="2"/>
      <charset val="204"/>
      <scheme val="minor"/>
    </font>
    <font>
      <sz val="11"/>
      <color theme="1"/>
      <name val="Times New Roman"/>
      <family val="1"/>
      <charset val="204"/>
    </font>
    <font>
      <sz val="11"/>
      <color rgb="FF000000"/>
      <name val="Times New Roman"/>
      <family val="1"/>
      <charset val="204"/>
    </font>
    <font>
      <sz val="14"/>
      <color theme="1"/>
      <name val="Times New Roman"/>
      <family val="1"/>
      <charset val="204"/>
    </font>
    <font>
      <sz val="14"/>
      <name val="Times New Roman"/>
      <family val="1"/>
      <charset val="204"/>
    </font>
    <font>
      <sz val="14"/>
      <color rgb="FFFF0000"/>
      <name val="Times New Roman"/>
      <family val="1"/>
      <charset val="204"/>
    </font>
    <font>
      <sz val="14"/>
      <color rgb="FFFB290D"/>
      <name val="Times New Roman"/>
      <family val="1"/>
      <charset val="204"/>
    </font>
    <font>
      <b/>
      <sz val="12"/>
      <color rgb="FF000000"/>
      <name val="Times New Roman"/>
      <family val="1"/>
      <charset val="204"/>
    </font>
    <font>
      <sz val="12"/>
      <color rgb="FF000000"/>
      <name val="Times New Roman"/>
      <family val="1"/>
      <charset val="204"/>
    </font>
    <font>
      <i/>
      <sz val="12"/>
      <color rgb="FF000000"/>
      <name val="Times New Roman"/>
      <family val="1"/>
      <charset val="204"/>
    </font>
    <font>
      <sz val="12"/>
      <color theme="1"/>
      <name val="Times New Roman"/>
      <family val="1"/>
      <charset val="204"/>
    </font>
    <font>
      <sz val="12"/>
      <color theme="1"/>
      <name val="Calibri"/>
      <family val="2"/>
      <charset val="204"/>
      <scheme val="minor"/>
    </font>
    <font>
      <b/>
      <sz val="11"/>
      <color theme="1"/>
      <name val="Times New Roman"/>
      <family val="1"/>
      <charset val="204"/>
    </font>
    <font>
      <sz val="11"/>
      <color theme="1"/>
      <name val="Times New Roman"/>
      <family val="1"/>
      <charset val="204"/>
    </font>
    <font>
      <b/>
      <sz val="14"/>
      <color theme="1"/>
      <name val="Times New Roman"/>
      <family val="1"/>
      <charset val="204"/>
    </font>
  </fonts>
  <fills count="36">
    <fill>
      <patternFill patternType="none"/>
    </fill>
    <fill>
      <patternFill patternType="gray125"/>
    </fill>
    <fill>
      <patternFill patternType="solid">
        <fgColor theme="7" tint="0.59999389629810485"/>
        <bgColor indexed="65"/>
      </patternFill>
    </fill>
    <fill>
      <patternFill patternType="solid">
        <fgColor theme="5" tint="0.79995117038483843"/>
        <bgColor indexed="65"/>
      </patternFill>
    </fill>
    <fill>
      <patternFill patternType="solid">
        <fgColor theme="6" tint="0.79995117038483843"/>
        <bgColor indexed="65"/>
      </patternFill>
    </fill>
    <fill>
      <patternFill patternType="solid">
        <fgColor theme="8" tint="0.39994506668294322"/>
        <bgColor indexed="65"/>
      </patternFill>
    </fill>
    <fill>
      <patternFill patternType="solid">
        <fgColor rgb="FF95B6C6"/>
      </patternFill>
    </fill>
    <fill>
      <patternFill patternType="solid">
        <fgColor theme="3" tint="0.59999389629810485"/>
        <bgColor indexed="65"/>
      </patternFill>
    </fill>
    <fill>
      <patternFill patternType="solid">
        <fgColor rgb="FFFFFF00"/>
      </patternFill>
    </fill>
    <fill>
      <patternFill patternType="solid">
        <fgColor theme="3" tint="0.39994506668294322"/>
        <bgColor indexed="65"/>
      </patternFill>
    </fill>
    <fill>
      <patternFill patternType="solid">
        <fgColor rgb="FFFFC000"/>
      </patternFill>
    </fill>
    <fill>
      <patternFill patternType="solid">
        <fgColor theme="0"/>
      </patternFill>
    </fill>
    <fill>
      <patternFill patternType="solid">
        <fgColor theme="3" tint="0.79995117038483843"/>
        <bgColor indexed="65"/>
      </patternFill>
    </fill>
    <fill>
      <patternFill patternType="solid">
        <fgColor theme="9"/>
      </patternFill>
    </fill>
    <fill>
      <patternFill patternType="solid">
        <fgColor theme="8"/>
      </patternFill>
    </fill>
    <fill>
      <patternFill patternType="solid">
        <fgColor theme="6"/>
      </patternFill>
    </fill>
    <fill>
      <patternFill patternType="solid">
        <fgColor theme="4" tint="0.79995117038483843"/>
        <bgColor indexed="65"/>
      </patternFill>
    </fill>
    <fill>
      <patternFill patternType="solid">
        <fgColor theme="7" tint="0.79995117038483843"/>
        <bgColor indexed="65"/>
      </patternFill>
    </fill>
    <fill>
      <patternFill patternType="solid">
        <fgColor rgb="FF92CDDC"/>
      </patternFill>
    </fill>
    <fill>
      <patternFill patternType="solid">
        <fgColor rgb="FFB7DEE8"/>
      </patternFill>
    </fill>
    <fill>
      <patternFill patternType="solid">
        <fgColor rgb="FFDAEEF3"/>
      </patternFill>
    </fill>
    <fill>
      <patternFill patternType="solid">
        <fgColor rgb="FFEEECE1"/>
      </patternFill>
    </fill>
    <fill>
      <patternFill patternType="solid">
        <fgColor rgb="FFF2F2F2"/>
      </patternFill>
    </fill>
    <fill>
      <patternFill patternType="solid">
        <fgColor rgb="FFD9D9D9"/>
      </patternFill>
    </fill>
    <fill>
      <patternFill patternType="solid">
        <fgColor rgb="FFEAA7A7"/>
      </patternFill>
    </fill>
    <fill>
      <patternFill patternType="solid">
        <fgColor rgb="FFFFFFFF"/>
      </patternFill>
    </fill>
    <fill>
      <patternFill patternType="solid">
        <fgColor rgb="FFFAAE75"/>
      </patternFill>
    </fill>
    <fill>
      <patternFill patternType="solid">
        <fgColor rgb="FFFEE29C"/>
      </patternFill>
    </fill>
    <fill>
      <patternFill patternType="solid">
        <fgColor rgb="FFD0E4A6"/>
      </patternFill>
    </fill>
    <fill>
      <patternFill patternType="solid">
        <fgColor rgb="FFA8D6E2"/>
      </patternFill>
    </fill>
    <fill>
      <patternFill patternType="solid">
        <fgColor theme="7" tint="0.39994506668294322"/>
        <bgColor indexed="65"/>
      </patternFill>
    </fill>
    <fill>
      <patternFill patternType="solid">
        <fgColor theme="8" tint="0.59999389629810485"/>
        <bgColor indexed="65"/>
      </patternFill>
    </fill>
    <fill>
      <patternFill patternType="solid">
        <fgColor rgb="FFF9C7C6"/>
      </patternFill>
    </fill>
    <fill>
      <patternFill patternType="solid">
        <fgColor rgb="FFC4E7EA"/>
      </patternFill>
    </fill>
    <fill>
      <patternFill patternType="solid">
        <fgColor theme="0"/>
        <bgColor indexed="64"/>
      </patternFill>
    </fill>
    <fill>
      <patternFill patternType="solid">
        <fgColor theme="8" tint="0.39997558519241921"/>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216">
    <xf numFmtId="0" fontId="1" fillId="0" borderId="0" xfId="0" applyNumberFormat="1" applyFont="1"/>
    <xf numFmtId="0" fontId="1" fillId="0" borderId="0" xfId="0" applyNumberFormat="1" applyFont="1" applyAlignment="1">
      <alignment horizontal="right"/>
    </xf>
    <xf numFmtId="0" fontId="1" fillId="2" borderId="0" xfId="0" applyNumberFormat="1" applyFont="1" applyFill="1"/>
    <xf numFmtId="0" fontId="1" fillId="4" borderId="0" xfId="0" applyNumberFormat="1" applyFont="1" applyFill="1"/>
    <xf numFmtId="2" fontId="1" fillId="0" borderId="0" xfId="0" applyNumberFormat="1" applyFont="1"/>
    <xf numFmtId="0" fontId="2" fillId="0" borderId="0" xfId="0" applyNumberFormat="1" applyFont="1"/>
    <xf numFmtId="0" fontId="2" fillId="2" borderId="0" xfId="0" applyNumberFormat="1" applyFont="1" applyFill="1"/>
    <xf numFmtId="0" fontId="2" fillId="0" borderId="1" xfId="0" applyNumberFormat="1" applyFont="1" applyBorder="1"/>
    <xf numFmtId="1" fontId="2" fillId="0" borderId="1" xfId="0" applyNumberFormat="1" applyFont="1" applyBorder="1"/>
    <xf numFmtId="9" fontId="2" fillId="0" borderId="1" xfId="0" applyNumberFormat="1" applyFont="1" applyBorder="1"/>
    <xf numFmtId="0" fontId="2" fillId="0" borderId="4" xfId="0" applyNumberFormat="1" applyFont="1" applyBorder="1" applyAlignment="1">
      <alignment horizontal="center" wrapText="1"/>
    </xf>
    <xf numFmtId="0" fontId="2" fillId="0" borderId="1" xfId="0" applyNumberFormat="1" applyFont="1" applyBorder="1" applyAlignment="1">
      <alignment horizontal="center"/>
    </xf>
    <xf numFmtId="0" fontId="2" fillId="0" borderId="6" xfId="0" applyNumberFormat="1" applyFont="1" applyBorder="1" applyAlignment="1">
      <alignment horizontal="center"/>
    </xf>
    <xf numFmtId="0" fontId="2" fillId="0" borderId="7" xfId="0" applyNumberFormat="1" applyFont="1" applyBorder="1" applyAlignment="1">
      <alignment horizontal="center"/>
    </xf>
    <xf numFmtId="0"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0" xfId="0" applyNumberFormat="1" applyFont="1" applyAlignment="1">
      <alignment horizontal="center"/>
    </xf>
    <xf numFmtId="0" fontId="2" fillId="0" borderId="0" xfId="0" applyNumberFormat="1" applyFont="1" applyAlignment="1">
      <alignment horizontal="center" wrapText="1"/>
    </xf>
    <xf numFmtId="0" fontId="2" fillId="5" borderId="1" xfId="0" applyNumberFormat="1" applyFont="1" applyFill="1" applyBorder="1" applyAlignment="1">
      <alignment horizontal="center" wrapText="1"/>
    </xf>
    <xf numFmtId="0" fontId="2" fillId="0" borderId="1" xfId="0" applyNumberFormat="1" applyFont="1" applyBorder="1" applyAlignment="1">
      <alignment horizontal="center" wrapText="1"/>
    </xf>
    <xf numFmtId="1" fontId="2" fillId="0" borderId="1" xfId="0" applyNumberFormat="1" applyFont="1" applyBorder="1" applyAlignment="1">
      <alignment horizontal="center" wrapText="1"/>
    </xf>
    <xf numFmtId="164" fontId="1" fillId="0" borderId="0" xfId="0" applyNumberFormat="1" applyFont="1"/>
    <xf numFmtId="0" fontId="3" fillId="0" borderId="4" xfId="0" applyNumberFormat="1" applyFont="1" applyBorder="1" applyAlignment="1">
      <alignment horizontal="center" wrapText="1"/>
    </xf>
    <xf numFmtId="0" fontId="3" fillId="6" borderId="4" xfId="0" applyNumberFormat="1" applyFont="1" applyFill="1" applyBorder="1" applyAlignment="1">
      <alignment horizontal="center" wrapText="1"/>
    </xf>
    <xf numFmtId="0" fontId="3" fillId="6" borderId="5" xfId="0" applyNumberFormat="1" applyFont="1" applyFill="1" applyBorder="1" applyAlignment="1">
      <alignment horizontal="center" wrapText="1"/>
    </xf>
    <xf numFmtId="0" fontId="3" fillId="0" borderId="7" xfId="0" applyNumberFormat="1" applyFont="1" applyBorder="1" applyAlignment="1">
      <alignment horizontal="center" wrapText="1"/>
    </xf>
    <xf numFmtId="0" fontId="3" fillId="0" borderId="1" xfId="0" applyNumberFormat="1" applyFont="1" applyBorder="1" applyAlignment="1">
      <alignment horizontal="center" wrapText="1"/>
    </xf>
    <xf numFmtId="0" fontId="2" fillId="0" borderId="0" xfId="0" applyNumberFormat="1" applyFont="1" applyAlignment="1">
      <alignment horizontal="right"/>
    </xf>
    <xf numFmtId="0" fontId="2" fillId="0" borderId="1" xfId="0" applyNumberFormat="1" applyFont="1" applyBorder="1" applyAlignment="1">
      <alignment horizontal="right"/>
    </xf>
    <xf numFmtId="0" fontId="2" fillId="7" borderId="1" xfId="0" applyNumberFormat="1" applyFont="1" applyFill="1" applyBorder="1"/>
    <xf numFmtId="9" fontId="2" fillId="0" borderId="0" xfId="0" applyNumberFormat="1" applyFont="1"/>
    <xf numFmtId="165" fontId="1" fillId="0" borderId="0" xfId="0" applyNumberFormat="1" applyFont="1"/>
    <xf numFmtId="0" fontId="4" fillId="0" borderId="1" xfId="0" applyNumberFormat="1" applyFont="1" applyBorder="1"/>
    <xf numFmtId="165" fontId="4" fillId="0" borderId="1" xfId="0" applyNumberFormat="1" applyFont="1" applyBorder="1"/>
    <xf numFmtId="0" fontId="4" fillId="11" borderId="1" xfId="0" applyNumberFormat="1" applyFont="1" applyFill="1" applyBorder="1"/>
    <xf numFmtId="0" fontId="4" fillId="12" borderId="1" xfId="0" applyNumberFormat="1" applyFont="1" applyFill="1" applyBorder="1" applyAlignment="1">
      <alignment vertical="top" wrapText="1"/>
    </xf>
    <xf numFmtId="0" fontId="4" fillId="0" borderId="1" xfId="0" applyNumberFormat="1" applyFont="1" applyBorder="1" applyAlignment="1">
      <alignment vertical="top" wrapText="1"/>
    </xf>
    <xf numFmtId="0" fontId="4" fillId="13" borderId="1" xfId="0" applyNumberFormat="1" applyFont="1" applyFill="1" applyBorder="1" applyAlignment="1">
      <alignment vertical="top" wrapText="1"/>
    </xf>
    <xf numFmtId="0" fontId="5" fillId="13" borderId="1" xfId="0" applyNumberFormat="1" applyFont="1" applyFill="1" applyBorder="1" applyAlignment="1">
      <alignment vertical="top" wrapText="1"/>
    </xf>
    <xf numFmtId="0" fontId="4" fillId="14" borderId="1" xfId="0" applyNumberFormat="1" applyFont="1" applyFill="1" applyBorder="1" applyAlignment="1">
      <alignment vertical="top" wrapText="1"/>
    </xf>
    <xf numFmtId="1" fontId="4" fillId="15" borderId="1" xfId="0" applyNumberFormat="1" applyFont="1" applyFill="1" applyBorder="1"/>
    <xf numFmtId="165" fontId="4" fillId="15" borderId="1" xfId="0" applyNumberFormat="1" applyFont="1" applyFill="1" applyBorder="1"/>
    <xf numFmtId="0" fontId="4" fillId="15" borderId="1" xfId="0" applyNumberFormat="1" applyFont="1" applyFill="1" applyBorder="1"/>
    <xf numFmtId="164" fontId="4" fillId="15" borderId="1" xfId="0" applyNumberFormat="1" applyFont="1" applyFill="1" applyBorder="1"/>
    <xf numFmtId="0" fontId="1" fillId="15" borderId="1" xfId="0" applyNumberFormat="1" applyFont="1" applyFill="1" applyBorder="1"/>
    <xf numFmtId="0" fontId="1" fillId="15" borderId="0" xfId="0" applyNumberFormat="1" applyFont="1" applyFill="1"/>
    <xf numFmtId="164" fontId="6" fillId="15" borderId="1" xfId="0" applyNumberFormat="1" applyFont="1" applyFill="1" applyBorder="1"/>
    <xf numFmtId="164" fontId="7" fillId="15" borderId="1" xfId="0" applyNumberFormat="1" applyFont="1" applyFill="1" applyBorder="1"/>
    <xf numFmtId="0" fontId="1" fillId="0" borderId="1" xfId="0" applyNumberFormat="1" applyFont="1" applyBorder="1"/>
    <xf numFmtId="0" fontId="1" fillId="0" borderId="0" xfId="0" applyNumberFormat="1" applyFont="1" applyAlignment="1">
      <alignment horizontal="left"/>
    </xf>
    <xf numFmtId="0" fontId="9" fillId="0" borderId="0" xfId="0" applyNumberFormat="1" applyFont="1" applyAlignment="1">
      <alignment vertical="center"/>
    </xf>
    <xf numFmtId="1" fontId="9" fillId="22" borderId="1" xfId="0" applyNumberFormat="1" applyFont="1" applyFill="1" applyBorder="1"/>
    <xf numFmtId="0" fontId="9" fillId="22" borderId="1" xfId="0" applyNumberFormat="1" applyFont="1" applyFill="1" applyBorder="1"/>
    <xf numFmtId="49" fontId="9" fillId="0" borderId="1" xfId="0" applyNumberFormat="1" applyFont="1" applyBorder="1" applyAlignment="1">
      <alignment horizontal="right"/>
    </xf>
    <xf numFmtId="1" fontId="9" fillId="0" borderId="1" xfId="0" applyNumberFormat="1" applyFont="1" applyBorder="1" applyAlignment="1">
      <alignment horizontal="right"/>
    </xf>
    <xf numFmtId="0" fontId="9" fillId="0" borderId="1" xfId="0" applyNumberFormat="1" applyFont="1" applyBorder="1" applyAlignment="1">
      <alignment horizontal="right"/>
    </xf>
    <xf numFmtId="2" fontId="9" fillId="0" borderId="1" xfId="0" applyNumberFormat="1" applyFont="1" applyBorder="1" applyAlignment="1">
      <alignment horizontal="right"/>
    </xf>
    <xf numFmtId="9" fontId="1" fillId="0" borderId="0" xfId="0" applyNumberFormat="1" applyFont="1"/>
    <xf numFmtId="0" fontId="11" fillId="24" borderId="11" xfId="0" applyNumberFormat="1" applyFont="1" applyFill="1" applyBorder="1" applyAlignment="1">
      <alignment horizontal="justify" vertical="center" wrapText="1"/>
    </xf>
    <xf numFmtId="0" fontId="3" fillId="25" borderId="12" xfId="0" applyNumberFormat="1" applyFont="1" applyFill="1" applyBorder="1" applyAlignment="1">
      <alignment horizontal="center" vertical="center"/>
    </xf>
    <xf numFmtId="0" fontId="1" fillId="0" borderId="1" xfId="0" applyNumberFormat="1" applyFont="1" applyBorder="1" applyAlignment="1">
      <alignment vertical="top"/>
    </xf>
    <xf numFmtId="0" fontId="11" fillId="26" borderId="14" xfId="0" applyNumberFormat="1" applyFont="1" applyFill="1" applyBorder="1" applyAlignment="1">
      <alignment horizontal="justify" vertical="center" wrapText="1"/>
    </xf>
    <xf numFmtId="0" fontId="11" fillId="27" borderId="14" xfId="0" applyNumberFormat="1" applyFont="1" applyFill="1" applyBorder="1" applyAlignment="1">
      <alignment horizontal="justify" vertical="center" wrapText="1"/>
    </xf>
    <xf numFmtId="0" fontId="11" fillId="28" borderId="14" xfId="0" applyNumberFormat="1" applyFont="1" applyFill="1" applyBorder="1" applyAlignment="1">
      <alignment horizontal="justify" vertical="center" wrapText="1"/>
    </xf>
    <xf numFmtId="0" fontId="11" fillId="29" borderId="14" xfId="0" applyNumberFormat="1" applyFont="1" applyFill="1" applyBorder="1" applyAlignment="1">
      <alignment horizontal="justify" vertical="center" wrapText="1"/>
    </xf>
    <xf numFmtId="0" fontId="2" fillId="0" borderId="0" xfId="0" applyNumberFormat="1" applyFont="1" applyAlignment="1">
      <alignment vertical="top" wrapText="1"/>
    </xf>
    <xf numFmtId="0" fontId="2" fillId="0" borderId="1" xfId="0" applyNumberFormat="1" applyFont="1" applyBorder="1" applyAlignment="1">
      <alignment wrapText="1"/>
    </xf>
    <xf numFmtId="0" fontId="2" fillId="0" borderId="0" xfId="0" applyNumberFormat="1" applyFont="1" applyAlignment="1">
      <alignment wrapText="1"/>
    </xf>
    <xf numFmtId="0" fontId="12" fillId="0" borderId="0" xfId="0" applyNumberFormat="1" applyFont="1"/>
    <xf numFmtId="0" fontId="11" fillId="0" borderId="1" xfId="0" applyNumberFormat="1" applyFont="1" applyBorder="1"/>
    <xf numFmtId="0" fontId="11" fillId="0" borderId="7" xfId="0" applyNumberFormat="1" applyFont="1" applyBorder="1" applyAlignment="1">
      <alignment horizontal="center"/>
    </xf>
    <xf numFmtId="0" fontId="11" fillId="0" borderId="5" xfId="0" applyNumberFormat="1" applyFont="1" applyBorder="1" applyAlignment="1">
      <alignment horizontal="center"/>
    </xf>
    <xf numFmtId="164" fontId="11" fillId="0" borderId="1" xfId="0" applyNumberFormat="1" applyFont="1" applyBorder="1" applyAlignment="1">
      <alignment horizontal="center"/>
    </xf>
    <xf numFmtId="166" fontId="12" fillId="0" borderId="0" xfId="0" applyNumberFormat="1" applyFont="1"/>
    <xf numFmtId="0" fontId="3" fillId="32" borderId="1" xfId="0" applyNumberFormat="1" applyFont="1" applyFill="1" applyBorder="1" applyAlignment="1">
      <alignment horizontal="center" vertical="center"/>
    </xf>
    <xf numFmtId="1" fontId="2" fillId="0" borderId="7" xfId="0" applyNumberFormat="1" applyFont="1" applyBorder="1" applyAlignment="1">
      <alignment horizontal="center"/>
    </xf>
    <xf numFmtId="0" fontId="1" fillId="0" borderId="0" xfId="0" applyNumberFormat="1" applyFont="1" applyAlignment="1">
      <alignment horizontal="center"/>
    </xf>
    <xf numFmtId="0" fontId="2" fillId="34" borderId="7" xfId="0" applyNumberFormat="1" applyFont="1" applyFill="1" applyBorder="1"/>
    <xf numFmtId="0" fontId="14" fillId="0" borderId="4" xfId="0" applyNumberFormat="1" applyFont="1" applyBorder="1" applyAlignment="1">
      <alignment horizontal="center" wrapText="1"/>
    </xf>
    <xf numFmtId="164" fontId="13" fillId="0" borderId="1" xfId="0" applyNumberFormat="1" applyFont="1" applyBorder="1" applyAlignment="1">
      <alignment horizontal="center"/>
    </xf>
    <xf numFmtId="0" fontId="2" fillId="34" borderId="1" xfId="0" applyNumberFormat="1" applyFont="1" applyFill="1" applyBorder="1" applyAlignment="1">
      <alignment horizontal="center" wrapText="1"/>
    </xf>
    <xf numFmtId="0" fontId="15" fillId="0" borderId="0" xfId="0" applyNumberFormat="1" applyFont="1"/>
    <xf numFmtId="0" fontId="4" fillId="15" borderId="1" xfId="0" applyNumberFormat="1" applyFont="1" applyFill="1" applyBorder="1" applyAlignment="1">
      <alignment horizontal="center" wrapText="1"/>
    </xf>
    <xf numFmtId="0" fontId="4" fillId="0" borderId="1" xfId="0" applyNumberFormat="1" applyFont="1" applyBorder="1" applyAlignment="1">
      <alignment horizontal="center" wrapText="1"/>
    </xf>
    <xf numFmtId="0" fontId="9" fillId="21" borderId="1" xfId="0" applyNumberFormat="1" applyFont="1" applyFill="1" applyBorder="1" applyAlignment="1">
      <alignment horizontal="center" vertical="top" wrapText="1"/>
    </xf>
    <xf numFmtId="0" fontId="2" fillId="0" borderId="1" xfId="0" applyNumberFormat="1" applyFont="1" applyBorder="1" applyAlignment="1">
      <alignment horizontal="center" vertical="top" wrapText="1"/>
    </xf>
    <xf numFmtId="0" fontId="2" fillId="4" borderId="1" xfId="0" applyNumberFormat="1" applyFont="1" applyFill="1" applyBorder="1" applyAlignment="1">
      <alignment horizontal="center"/>
    </xf>
    <xf numFmtId="0" fontId="3" fillId="33" borderId="1" xfId="0" applyNumberFormat="1" applyFont="1" applyFill="1" applyBorder="1" applyAlignment="1">
      <alignment horizontal="center" vertical="center"/>
    </xf>
    <xf numFmtId="0" fontId="2" fillId="3" borderId="1" xfId="0" applyNumberFormat="1" applyFont="1" applyFill="1" applyBorder="1" applyAlignment="1">
      <alignment horizontal="center"/>
    </xf>
    <xf numFmtId="0" fontId="2" fillId="17" borderId="1" xfId="0" applyNumberFormat="1" applyFont="1" applyFill="1" applyBorder="1" applyAlignment="1">
      <alignment horizontal="center"/>
    </xf>
    <xf numFmtId="0" fontId="13" fillId="0" borderId="1" xfId="0" applyNumberFormat="1" applyFont="1" applyBorder="1" applyAlignment="1">
      <alignment horizontal="right"/>
    </xf>
    <xf numFmtId="0" fontId="1" fillId="0" borderId="16" xfId="0" applyNumberFormat="1" applyFont="1" applyBorder="1" applyAlignment="1">
      <alignment horizontal="center" vertical="center" wrapText="1"/>
    </xf>
    <xf numFmtId="0" fontId="1" fillId="4" borderId="16" xfId="0" applyNumberFormat="1" applyFont="1" applyFill="1" applyBorder="1" applyAlignment="1">
      <alignment horizontal="center" vertical="center" wrapText="1"/>
    </xf>
    <xf numFmtId="0" fontId="1" fillId="3" borderId="16" xfId="0" applyNumberFormat="1" applyFont="1" applyFill="1" applyBorder="1" applyAlignment="1">
      <alignment horizontal="center" vertical="center" wrapText="1"/>
    </xf>
    <xf numFmtId="2" fontId="1" fillId="0" borderId="16" xfId="0" applyNumberFormat="1" applyFont="1" applyBorder="1" applyAlignment="1">
      <alignment horizontal="center" vertical="center" wrapText="1"/>
    </xf>
    <xf numFmtId="1" fontId="1" fillId="4" borderId="16" xfId="0" applyNumberFormat="1" applyFont="1" applyFill="1" applyBorder="1" applyAlignment="1">
      <alignment horizontal="center" vertical="center" wrapText="1"/>
    </xf>
    <xf numFmtId="0" fontId="2" fillId="0" borderId="17" xfId="0" applyNumberFormat="1" applyFont="1" applyBorder="1"/>
    <xf numFmtId="0" fontId="2" fillId="34" borderId="5" xfId="0" applyNumberFormat="1" applyFont="1" applyFill="1" applyBorder="1" applyAlignment="1">
      <alignment horizontal="center" wrapText="1"/>
    </xf>
    <xf numFmtId="0" fontId="2" fillId="2" borderId="5" xfId="0" applyNumberFormat="1" applyFont="1" applyFill="1" applyBorder="1" applyAlignment="1">
      <alignment horizontal="center" wrapText="1"/>
    </xf>
    <xf numFmtId="0" fontId="2" fillId="2" borderId="5" xfId="0" applyNumberFormat="1" applyFont="1" applyFill="1" applyBorder="1" applyAlignment="1">
      <alignment horizontal="center"/>
    </xf>
    <xf numFmtId="0" fontId="2" fillId="0" borderId="16" xfId="0" applyNumberFormat="1" applyFont="1" applyBorder="1"/>
    <xf numFmtId="0" fontId="2" fillId="0" borderId="16" xfId="0" applyNumberFormat="1" applyFont="1" applyBorder="1" applyAlignment="1">
      <alignment horizontal="center" vertical="center" wrapText="1"/>
    </xf>
    <xf numFmtId="1" fontId="2" fillId="0" borderId="16" xfId="0" applyNumberFormat="1" applyFont="1" applyBorder="1" applyAlignment="1">
      <alignment horizontal="center" vertical="center" wrapText="1"/>
    </xf>
    <xf numFmtId="9" fontId="2" fillId="0" borderId="16" xfId="0" applyNumberFormat="1" applyFont="1" applyBorder="1" applyAlignment="1">
      <alignment horizontal="center" vertical="center" wrapText="1"/>
    </xf>
    <xf numFmtId="0" fontId="2" fillId="2" borderId="16" xfId="0" applyNumberFormat="1" applyFont="1" applyFill="1" applyBorder="1"/>
    <xf numFmtId="0" fontId="2" fillId="0" borderId="1" xfId="0" applyNumberFormat="1" applyFont="1" applyBorder="1" applyAlignment="1">
      <alignment horizontal="center" vertical="center" wrapText="1"/>
    </xf>
    <xf numFmtId="0" fontId="2" fillId="5" borderId="4" xfId="0" applyNumberFormat="1" applyFont="1" applyFill="1" applyBorder="1" applyAlignment="1">
      <alignment horizontal="center" vertical="center" wrapText="1"/>
    </xf>
    <xf numFmtId="0" fontId="14" fillId="5" borderId="5" xfId="0" applyNumberFormat="1" applyFont="1" applyFill="1" applyBorder="1" applyAlignment="1">
      <alignment horizontal="center" vertical="center" wrapText="1"/>
    </xf>
    <xf numFmtId="0" fontId="14" fillId="35" borderId="0" xfId="0" applyNumberFormat="1" applyFont="1" applyFill="1" applyAlignment="1">
      <alignment horizontal="center" vertical="center" wrapText="1"/>
    </xf>
    <xf numFmtId="0" fontId="9" fillId="22" borderId="1" xfId="0" applyNumberFormat="1" applyFont="1" applyFill="1" applyBorder="1" applyAlignment="1">
      <alignment horizontal="center" vertical="center" wrapText="1"/>
    </xf>
    <xf numFmtId="0" fontId="1" fillId="2" borderId="16" xfId="0" applyNumberFormat="1" applyFont="1" applyFill="1" applyBorder="1" applyAlignment="1">
      <alignment wrapText="1"/>
    </xf>
    <xf numFmtId="0" fontId="2" fillId="0" borderId="9" xfId="0" applyNumberFormat="1" applyFont="1" applyBorder="1" applyAlignment="1">
      <alignment horizontal="right"/>
    </xf>
    <xf numFmtId="0" fontId="2" fillId="0" borderId="7" xfId="0"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1" fontId="11" fillId="0" borderId="7"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31" borderId="1" xfId="0" applyNumberFormat="1" applyFont="1" applyFill="1" applyBorder="1" applyAlignment="1">
      <alignment horizontal="center" vertical="center" wrapText="1"/>
    </xf>
    <xf numFmtId="0" fontId="1" fillId="2" borderId="16" xfId="0" applyNumberFormat="1" applyFont="1" applyFill="1" applyBorder="1" applyAlignment="1">
      <alignment wrapText="1"/>
    </xf>
    <xf numFmtId="0" fontId="1" fillId="3" borderId="16" xfId="0" applyNumberFormat="1" applyFont="1" applyFill="1" applyBorder="1" applyAlignment="1">
      <alignment wrapText="1"/>
    </xf>
    <xf numFmtId="0" fontId="1" fillId="4" borderId="16" xfId="0" applyNumberFormat="1" applyFont="1" applyFill="1" applyBorder="1" applyAlignment="1">
      <alignment wrapText="1"/>
    </xf>
    <xf numFmtId="0" fontId="1" fillId="2" borderId="0" xfId="0" applyNumberFormat="1" applyFont="1" applyFill="1" applyAlignment="1">
      <alignment wrapText="1"/>
    </xf>
    <xf numFmtId="0" fontId="1" fillId="2" borderId="16" xfId="0" applyNumberFormat="1" applyFont="1" applyFill="1" applyBorder="1" applyAlignment="1">
      <alignment horizontal="right" wrapText="1"/>
    </xf>
    <xf numFmtId="0" fontId="2" fillId="2" borderId="1" xfId="0" applyNumberFormat="1" applyFont="1" applyFill="1" applyBorder="1"/>
    <xf numFmtId="0" fontId="2" fillId="2" borderId="2" xfId="0" applyNumberFormat="1" applyFont="1" applyFill="1" applyBorder="1"/>
    <xf numFmtId="0" fontId="2" fillId="2" borderId="3" xfId="0" applyNumberFormat="1" applyFont="1" applyFill="1" applyBorder="1"/>
    <xf numFmtId="0" fontId="2" fillId="2" borderId="1" xfId="0" applyNumberFormat="1" applyFont="1" applyFill="1" applyBorder="1" applyAlignment="1">
      <alignment horizontal="center" wrapText="1"/>
    </xf>
    <xf numFmtId="0" fontId="2" fillId="2" borderId="2" xfId="0" applyNumberFormat="1" applyFont="1" applyFill="1" applyBorder="1" applyAlignment="1">
      <alignment horizontal="center" wrapText="1"/>
    </xf>
    <xf numFmtId="0" fontId="2" fillId="2" borderId="3" xfId="0" applyNumberFormat="1" applyFont="1" applyFill="1" applyBorder="1" applyAlignment="1">
      <alignment horizontal="center" wrapText="1"/>
    </xf>
    <xf numFmtId="0" fontId="2" fillId="2" borderId="16" xfId="0" applyNumberFormat="1" applyFont="1" applyFill="1" applyBorder="1"/>
    <xf numFmtId="0" fontId="2" fillId="2" borderId="17" xfId="0" applyNumberFormat="1" applyFont="1" applyFill="1" applyBorder="1" applyAlignment="1">
      <alignment horizontal="center"/>
    </xf>
    <xf numFmtId="0" fontId="2" fillId="2" borderId="18" xfId="0" applyNumberFormat="1" applyFont="1" applyFill="1" applyBorder="1" applyAlignment="1">
      <alignment horizontal="center"/>
    </xf>
    <xf numFmtId="0" fontId="2" fillId="2" borderId="19" xfId="0" applyNumberFormat="1" applyFont="1" applyFill="1" applyBorder="1" applyAlignment="1">
      <alignment horizontal="center"/>
    </xf>
    <xf numFmtId="0" fontId="4" fillId="11" borderId="1" xfId="0" applyNumberFormat="1" applyFont="1" applyFill="1" applyBorder="1" applyAlignment="1">
      <alignment horizontal="center"/>
    </xf>
    <xf numFmtId="0" fontId="4" fillId="11" borderId="8" xfId="0" applyNumberFormat="1" applyFont="1" applyFill="1" applyBorder="1" applyAlignment="1">
      <alignment horizontal="center"/>
    </xf>
    <xf numFmtId="0" fontId="4" fillId="11" borderId="9" xfId="0" applyNumberFormat="1" applyFont="1" applyFill="1" applyBorder="1" applyAlignment="1">
      <alignment horizontal="center"/>
    </xf>
    <xf numFmtId="0" fontId="4" fillId="8" borderId="1" xfId="0" applyNumberFormat="1" applyFont="1" applyFill="1" applyBorder="1" applyAlignment="1">
      <alignment horizontal="center" vertical="top" wrapText="1"/>
    </xf>
    <xf numFmtId="0" fontId="4" fillId="8" borderId="8" xfId="0" applyNumberFormat="1" applyFont="1" applyFill="1" applyBorder="1" applyAlignment="1">
      <alignment horizontal="center" vertical="top" wrapText="1"/>
    </xf>
    <xf numFmtId="0" fontId="4" fillId="8" borderId="9" xfId="0" applyNumberFormat="1" applyFont="1" applyFill="1" applyBorder="1" applyAlignment="1">
      <alignment horizontal="center" vertical="top" wrapText="1"/>
    </xf>
    <xf numFmtId="0" fontId="4" fillId="9" borderId="1" xfId="0" applyNumberFormat="1" applyFont="1" applyFill="1" applyBorder="1" applyAlignment="1">
      <alignment horizontal="center" vertical="top" wrapText="1"/>
    </xf>
    <xf numFmtId="0" fontId="4" fillId="9" borderId="8" xfId="0" applyNumberFormat="1" applyFont="1" applyFill="1" applyBorder="1" applyAlignment="1">
      <alignment horizontal="center" vertical="top" wrapText="1"/>
    </xf>
    <xf numFmtId="0" fontId="4" fillId="9" borderId="9" xfId="0" applyNumberFormat="1" applyFont="1" applyFill="1" applyBorder="1" applyAlignment="1">
      <alignment horizontal="center" vertical="top" wrapText="1"/>
    </xf>
    <xf numFmtId="0" fontId="4" fillId="10" borderId="1" xfId="0" applyNumberFormat="1" applyFont="1" applyFill="1" applyBorder="1" applyAlignment="1">
      <alignment horizontal="center" vertical="top" wrapText="1"/>
    </xf>
    <xf numFmtId="0" fontId="4" fillId="10" borderId="8" xfId="0" applyNumberFormat="1" applyFont="1" applyFill="1" applyBorder="1" applyAlignment="1">
      <alignment horizontal="center" vertical="top" wrapText="1"/>
    </xf>
    <xf numFmtId="0" fontId="4" fillId="10" borderId="9" xfId="0" applyNumberFormat="1" applyFont="1" applyFill="1" applyBorder="1" applyAlignment="1">
      <alignment horizontal="center" vertical="top" wrapText="1"/>
    </xf>
    <xf numFmtId="0" fontId="4" fillId="0" borderId="1" xfId="0" applyNumberFormat="1" applyFont="1" applyBorder="1"/>
    <xf numFmtId="0" fontId="4" fillId="0" borderId="8" xfId="0" applyNumberFormat="1" applyFont="1" applyBorder="1"/>
    <xf numFmtId="0" fontId="4" fillId="0" borderId="9" xfId="0" applyNumberFormat="1" applyFont="1" applyBorder="1"/>
    <xf numFmtId="0" fontId="4" fillId="0" borderId="1" xfId="0" applyNumberFormat="1" applyFont="1" applyBorder="1" applyAlignment="1">
      <alignment horizontal="center"/>
    </xf>
    <xf numFmtId="0" fontId="4" fillId="0" borderId="8" xfId="0" applyNumberFormat="1" applyFont="1" applyBorder="1" applyAlignment="1">
      <alignment horizontal="center"/>
    </xf>
    <xf numFmtId="0" fontId="4" fillId="0" borderId="9" xfId="0" applyNumberFormat="1" applyFont="1" applyBorder="1" applyAlignment="1">
      <alignment horizontal="center"/>
    </xf>
    <xf numFmtId="0" fontId="9" fillId="21" borderId="1" xfId="0" applyNumberFormat="1" applyFont="1" applyFill="1" applyBorder="1" applyAlignment="1">
      <alignment horizontal="center" vertical="top" wrapText="1"/>
    </xf>
    <xf numFmtId="0" fontId="9" fillId="21" borderId="9" xfId="0" applyNumberFormat="1" applyFont="1" applyFill="1" applyBorder="1" applyAlignment="1">
      <alignment horizontal="center" vertical="top" wrapText="1"/>
    </xf>
    <xf numFmtId="0" fontId="9" fillId="21" borderId="8" xfId="0" applyNumberFormat="1" applyFont="1" applyFill="1" applyBorder="1" applyAlignment="1">
      <alignment horizontal="center" vertical="top" wrapText="1"/>
    </xf>
    <xf numFmtId="0" fontId="8" fillId="19" borderId="1" xfId="0" applyNumberFormat="1" applyFont="1" applyFill="1" applyBorder="1" applyAlignment="1">
      <alignment horizontal="center" vertical="center" wrapText="1"/>
    </xf>
    <xf numFmtId="0" fontId="8" fillId="19" borderId="8" xfId="0" applyNumberFormat="1" applyFont="1" applyFill="1" applyBorder="1" applyAlignment="1">
      <alignment horizontal="center" vertical="center" wrapText="1"/>
    </xf>
    <xf numFmtId="0" fontId="8" fillId="19" borderId="9" xfId="0" applyNumberFormat="1" applyFont="1" applyFill="1" applyBorder="1" applyAlignment="1">
      <alignment horizontal="center" vertical="center" wrapText="1"/>
    </xf>
    <xf numFmtId="0" fontId="8" fillId="20" borderId="1" xfId="0" applyNumberFormat="1" applyFont="1" applyFill="1" applyBorder="1" applyAlignment="1">
      <alignment horizontal="center" vertical="center" wrapText="1"/>
    </xf>
    <xf numFmtId="0" fontId="8" fillId="20" borderId="8" xfId="0" applyNumberFormat="1" applyFont="1" applyFill="1" applyBorder="1" applyAlignment="1">
      <alignment horizontal="center" vertical="center" wrapText="1"/>
    </xf>
    <xf numFmtId="0" fontId="8" fillId="20" borderId="9" xfId="0" applyNumberFormat="1" applyFont="1" applyFill="1" applyBorder="1" applyAlignment="1">
      <alignment horizontal="center" vertical="center" wrapText="1"/>
    </xf>
    <xf numFmtId="0" fontId="8" fillId="0" borderId="0" xfId="0" applyNumberFormat="1" applyFont="1" applyAlignment="1">
      <alignment vertical="center"/>
    </xf>
    <xf numFmtId="0" fontId="8" fillId="18" borderId="1" xfId="0" applyNumberFormat="1" applyFont="1" applyFill="1" applyBorder="1" applyAlignment="1">
      <alignment horizontal="center" vertical="center" wrapText="1"/>
    </xf>
    <xf numFmtId="0" fontId="8" fillId="18" borderId="2" xfId="0" applyNumberFormat="1" applyFont="1" applyFill="1" applyBorder="1" applyAlignment="1">
      <alignment horizontal="center" vertical="center" wrapText="1"/>
    </xf>
    <xf numFmtId="0" fontId="8" fillId="18" borderId="3" xfId="0" applyNumberFormat="1" applyFont="1" applyFill="1" applyBorder="1" applyAlignment="1">
      <alignment horizontal="center" vertical="center" wrapText="1"/>
    </xf>
    <xf numFmtId="0" fontId="10" fillId="0" borderId="0" xfId="0" applyNumberFormat="1" applyFont="1" applyAlignment="1">
      <alignment vertical="center"/>
    </xf>
    <xf numFmtId="0" fontId="9" fillId="0" borderId="0" xfId="0" applyNumberFormat="1" applyFont="1" applyAlignment="1">
      <alignment vertical="center"/>
    </xf>
    <xf numFmtId="0" fontId="8" fillId="18" borderId="1" xfId="0" applyNumberFormat="1" applyFont="1" applyFill="1" applyBorder="1" applyAlignment="1">
      <alignment vertical="center" wrapText="1"/>
    </xf>
    <xf numFmtId="0" fontId="8" fillId="18" borderId="8" xfId="0" applyNumberFormat="1" applyFont="1" applyFill="1" applyBorder="1" applyAlignment="1">
      <alignment vertical="center" wrapText="1"/>
    </xf>
    <xf numFmtId="0" fontId="8" fillId="18" borderId="9" xfId="0" applyNumberFormat="1" applyFont="1" applyFill="1" applyBorder="1" applyAlignment="1">
      <alignment vertical="center" wrapText="1"/>
    </xf>
    <xf numFmtId="0" fontId="1" fillId="0" borderId="1" xfId="0" applyNumberFormat="1" applyFont="1" applyBorder="1" applyAlignment="1">
      <alignment horizontal="center"/>
    </xf>
    <xf numFmtId="0" fontId="1" fillId="0" borderId="2" xfId="0" applyNumberFormat="1" applyFont="1" applyBorder="1" applyAlignment="1">
      <alignment horizontal="center"/>
    </xf>
    <xf numFmtId="0" fontId="1" fillId="0" borderId="3" xfId="0" applyNumberFormat="1" applyFont="1" applyBorder="1" applyAlignment="1">
      <alignment horizontal="center"/>
    </xf>
    <xf numFmtId="0" fontId="11" fillId="23" borderId="10" xfId="0" applyNumberFormat="1" applyFont="1" applyFill="1" applyBorder="1" applyAlignment="1">
      <alignment horizontal="center" vertical="center" wrapText="1"/>
    </xf>
    <xf numFmtId="0" fontId="11" fillId="23" borderId="13" xfId="0" applyNumberFormat="1" applyFont="1" applyFill="1" applyBorder="1" applyAlignment="1">
      <alignment horizontal="center" vertical="center" wrapText="1"/>
    </xf>
    <xf numFmtId="0" fontId="11" fillId="23" borderId="15" xfId="0" applyNumberFormat="1" applyFont="1" applyFill="1" applyBorder="1" applyAlignment="1">
      <alignment horizontal="center" vertical="center" wrapText="1"/>
    </xf>
    <xf numFmtId="0" fontId="2" fillId="0" borderId="1" xfId="0" applyNumberFormat="1" applyFont="1" applyBorder="1" applyAlignment="1">
      <alignment horizontal="center" wrapText="1"/>
    </xf>
    <xf numFmtId="0" fontId="2" fillId="0" borderId="2" xfId="0" applyNumberFormat="1" applyFont="1" applyBorder="1" applyAlignment="1">
      <alignment horizontal="center" wrapText="1"/>
    </xf>
    <xf numFmtId="0" fontId="2" fillId="0" borderId="3" xfId="0" applyNumberFormat="1" applyFont="1" applyBorder="1" applyAlignment="1">
      <alignment horizontal="center" wrapText="1"/>
    </xf>
    <xf numFmtId="0" fontId="2" fillId="0" borderId="1" xfId="0" applyNumberFormat="1" applyFont="1" applyBorder="1" applyAlignment="1">
      <alignment horizontal="center" vertical="top" wrapText="1"/>
    </xf>
    <xf numFmtId="0" fontId="2" fillId="0" borderId="8" xfId="0" applyNumberFormat="1" applyFont="1" applyBorder="1" applyAlignment="1">
      <alignment horizontal="center" vertical="top" wrapText="1"/>
    </xf>
    <xf numFmtId="0" fontId="2" fillId="0" borderId="9" xfId="0" applyNumberFormat="1" applyFont="1" applyBorder="1" applyAlignment="1">
      <alignment horizontal="center" vertical="top" wrapText="1"/>
    </xf>
    <xf numFmtId="0" fontId="2" fillId="0" borderId="1" xfId="0" applyNumberFormat="1" applyFont="1" applyBorder="1" applyAlignment="1">
      <alignment wrapText="1"/>
    </xf>
    <xf numFmtId="0" fontId="2" fillId="0" borderId="2" xfId="0" applyNumberFormat="1" applyFont="1" applyBorder="1" applyAlignment="1">
      <alignment wrapText="1"/>
    </xf>
    <xf numFmtId="0" fontId="2" fillId="0" borderId="3" xfId="0" applyNumberFormat="1" applyFont="1" applyBorder="1" applyAlignment="1">
      <alignment wrapText="1"/>
    </xf>
    <xf numFmtId="0" fontId="2" fillId="0" borderId="1" xfId="0" applyNumberFormat="1" applyFont="1" applyBorder="1" applyAlignment="1">
      <alignment horizontal="center" vertical="top"/>
    </xf>
    <xf numFmtId="0" fontId="2" fillId="0" borderId="8" xfId="0" applyNumberFormat="1" applyFont="1" applyBorder="1" applyAlignment="1">
      <alignment horizontal="center" vertical="top"/>
    </xf>
    <xf numFmtId="0" fontId="2" fillId="0" borderId="9" xfId="0" applyNumberFormat="1" applyFont="1" applyBorder="1" applyAlignment="1">
      <alignment horizontal="center" vertical="top"/>
    </xf>
    <xf numFmtId="0" fontId="11" fillId="30" borderId="1" xfId="0" applyNumberFormat="1" applyFont="1" applyFill="1" applyBorder="1" applyAlignment="1">
      <alignment horizontal="center" vertical="center" wrapText="1"/>
    </xf>
    <xf numFmtId="0" fontId="11" fillId="30" borderId="2" xfId="0" applyNumberFormat="1" applyFont="1" applyFill="1" applyBorder="1" applyAlignment="1">
      <alignment horizontal="center" vertical="center" wrapText="1"/>
    </xf>
    <xf numFmtId="0" fontId="11" fillId="30" borderId="3"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3" borderId="3" xfId="0" applyNumberFormat="1" applyFont="1" applyFill="1" applyBorder="1" applyAlignment="1">
      <alignment horizontal="center" vertical="center" wrapText="1"/>
    </xf>
    <xf numFmtId="0" fontId="11" fillId="3" borderId="2" xfId="0" applyNumberFormat="1" applyFont="1" applyFill="1" applyBorder="1" applyAlignment="1">
      <alignment horizontal="center" vertical="center" wrapText="1"/>
    </xf>
    <xf numFmtId="0" fontId="11" fillId="30" borderId="8" xfId="0" applyNumberFormat="1" applyFont="1" applyFill="1" applyBorder="1" applyAlignment="1">
      <alignment horizontal="center" vertical="center" wrapText="1"/>
    </xf>
    <xf numFmtId="0" fontId="11" fillId="30" borderId="9" xfId="0" applyNumberFormat="1" applyFont="1" applyFill="1" applyBorder="1" applyAlignment="1">
      <alignment horizontal="center" vertical="center" wrapText="1"/>
    </xf>
    <xf numFmtId="0" fontId="11" fillId="3" borderId="8" xfId="0" applyNumberFormat="1" applyFont="1" applyFill="1" applyBorder="1" applyAlignment="1">
      <alignment horizontal="center" vertical="center" wrapText="1"/>
    </xf>
    <xf numFmtId="0" fontId="11" fillId="3" borderId="9" xfId="0" applyNumberFormat="1" applyFont="1" applyFill="1" applyBorder="1" applyAlignment="1">
      <alignment horizontal="center" vertical="center" wrapText="1"/>
    </xf>
    <xf numFmtId="0" fontId="11" fillId="12" borderId="1" xfId="0" applyNumberFormat="1" applyFont="1" applyFill="1" applyBorder="1" applyAlignment="1">
      <alignment horizontal="center" vertical="center" wrapText="1"/>
    </xf>
    <xf numFmtId="0" fontId="11" fillId="12" borderId="2" xfId="0" applyNumberFormat="1" applyFont="1" applyFill="1" applyBorder="1" applyAlignment="1">
      <alignment horizontal="center" vertical="center" wrapText="1"/>
    </xf>
    <xf numFmtId="0" fontId="11" fillId="12" borderId="3" xfId="0" applyNumberFormat="1" applyFont="1" applyFill="1" applyBorder="1" applyAlignment="1">
      <alignment horizontal="center" vertical="center" wrapText="1"/>
    </xf>
    <xf numFmtId="0" fontId="11" fillId="12" borderId="8" xfId="0" applyNumberFormat="1" applyFont="1" applyFill="1" applyBorder="1" applyAlignment="1">
      <alignment horizontal="center" vertical="center" wrapText="1"/>
    </xf>
    <xf numFmtId="0" fontId="11" fillId="12" borderId="9" xfId="0" applyNumberFormat="1" applyFont="1" applyFill="1" applyBorder="1" applyAlignment="1">
      <alignment horizontal="center" vertical="center" wrapText="1"/>
    </xf>
    <xf numFmtId="0" fontId="11" fillId="16" borderId="1" xfId="0" applyNumberFormat="1" applyFont="1" applyFill="1" applyBorder="1" applyAlignment="1">
      <alignment horizontal="center" vertical="center" wrapText="1"/>
    </xf>
    <xf numFmtId="0" fontId="11" fillId="16" borderId="9"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4" borderId="8" xfId="0" applyNumberFormat="1" applyFont="1" applyFill="1" applyBorder="1" applyAlignment="1">
      <alignment horizontal="center" vertical="center" wrapText="1"/>
    </xf>
    <xf numFmtId="0" fontId="11" fillId="4" borderId="9" xfId="0" applyNumberFormat="1" applyFont="1" applyFill="1" applyBorder="1" applyAlignment="1">
      <alignment horizontal="center" vertical="center" wrapText="1"/>
    </xf>
    <xf numFmtId="0" fontId="11" fillId="16" borderId="2" xfId="0" applyNumberFormat="1" applyFont="1" applyFill="1" applyBorder="1" applyAlignment="1">
      <alignment horizontal="center" vertical="center" wrapText="1"/>
    </xf>
    <xf numFmtId="0" fontId="11" fillId="16" borderId="3" xfId="0" applyNumberFormat="1" applyFont="1" applyFill="1" applyBorder="1" applyAlignment="1">
      <alignment horizontal="center" vertical="center" wrapText="1"/>
    </xf>
    <xf numFmtId="0" fontId="11" fillId="0" borderId="1" xfId="0" applyNumberFormat="1" applyFont="1" applyBorder="1" applyAlignment="1">
      <alignment horizontal="center" wrapText="1"/>
    </xf>
    <xf numFmtId="0" fontId="11" fillId="0" borderId="2" xfId="0" applyNumberFormat="1" applyFont="1" applyBorder="1" applyAlignment="1">
      <alignment horizontal="center" wrapText="1"/>
    </xf>
    <xf numFmtId="0" fontId="11" fillId="0" borderId="3" xfId="0" applyNumberFormat="1" applyFont="1" applyBorder="1" applyAlignment="1">
      <alignment horizontal="center" wrapText="1"/>
    </xf>
    <xf numFmtId="0" fontId="11" fillId="0" borderId="1"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3" xfId="0" applyNumberFormat="1" applyFont="1" applyBorder="1" applyAlignment="1">
      <alignment horizontal="center" vertical="center" wrapText="1"/>
    </xf>
    <xf numFmtId="0" fontId="11" fillId="4" borderId="2" xfId="0" applyNumberFormat="1" applyFont="1" applyFill="1" applyBorder="1" applyAlignment="1">
      <alignment horizontal="center" vertical="center" wrapText="1"/>
    </xf>
    <xf numFmtId="0" fontId="11" fillId="4" borderId="3" xfId="0" applyNumberFormat="1" applyFont="1" applyFill="1" applyBorder="1" applyAlignment="1">
      <alignment horizontal="center" vertical="center" wrapText="1"/>
    </xf>
  </cellXfs>
  <cellStyles count="1">
    <cellStyle name="Обычный" xfId="0" builtinId="0"/>
  </cellStyles>
  <dxfs count="3">
    <dxf>
      <font>
        <color rgb="FF9C0006"/>
      </font>
      <fill>
        <patternFill patternType="solid">
          <bgColor rgb="FFFFC7CE"/>
        </patternFill>
      </fill>
    </dxf>
    <dxf>
      <fill>
        <patternFill patternType="solid">
          <bgColor theme="9"/>
        </patternFill>
      </fill>
    </dxf>
    <dxf>
      <font>
        <color rgb="FF9C0006"/>
      </font>
      <fill>
        <patternFill patternType="solid">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Ион">
      <a:dk1>
        <a:srgbClr val="000000"/>
      </a:dk1>
      <a:lt1>
        <a:srgbClr val="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2"/>
  <sheetViews>
    <sheetView workbookViewId="0">
      <pane xSplit="2" ySplit="3" topLeftCell="C22" activePane="bottomRight" state="frozen"/>
      <selection pane="topRight" activeCell="C1" sqref="C1"/>
      <selection pane="bottomLeft" activeCell="A4" sqref="A4"/>
      <selection pane="bottomRight" activeCell="A4" sqref="A3:XFD4"/>
    </sheetView>
  </sheetViews>
  <sheetFormatPr defaultColWidth="9.109375" defaultRowHeight="14.4" x14ac:dyDescent="0.3"/>
  <cols>
    <col min="1" max="1" width="5.109375" customWidth="1"/>
    <col min="2" max="2" width="36" style="1" customWidth="1"/>
    <col min="3" max="3" width="11.33203125" customWidth="1"/>
    <col min="4" max="5" width="8.44140625" customWidth="1"/>
    <col min="6" max="6" width="9.33203125" bestFit="1" customWidth="1"/>
    <col min="7" max="7" width="9.33203125" customWidth="1"/>
    <col min="8" max="8" width="9.33203125" bestFit="1" customWidth="1"/>
    <col min="9" max="9" width="9.6640625" bestFit="1" customWidth="1"/>
    <col min="10" max="10" width="8.88671875" customWidth="1"/>
    <col min="11" max="12" width="9.6640625" bestFit="1" customWidth="1"/>
    <col min="13" max="13" width="9.88671875" bestFit="1" customWidth="1"/>
    <col min="14" max="15" width="9.6640625" bestFit="1" customWidth="1"/>
    <col min="16" max="16" width="8.109375" customWidth="1"/>
    <col min="17" max="17" width="9.33203125" bestFit="1" customWidth="1"/>
    <col min="18" max="25" width="9.6640625" bestFit="1" customWidth="1"/>
    <col min="26" max="27" width="9.33203125" bestFit="1" customWidth="1"/>
    <col min="28" max="29" width="9.6640625" bestFit="1" customWidth="1"/>
    <col min="30" max="31" width="9.33203125" bestFit="1" customWidth="1"/>
    <col min="32" max="32" width="9.6640625" bestFit="1" customWidth="1"/>
    <col min="33" max="33" width="9.33203125" bestFit="1" customWidth="1"/>
    <col min="34" max="53" width="9.6640625" bestFit="1" customWidth="1"/>
    <col min="54" max="54" width="14.44140625" customWidth="1"/>
    <col min="55" max="55" width="11" customWidth="1"/>
  </cols>
  <sheetData>
    <row r="1" spans="1:55" s="2" customFormat="1" x14ac:dyDescent="0.3">
      <c r="A1" s="120" t="s">
        <v>0</v>
      </c>
      <c r="B1" s="121" t="s">
        <v>1</v>
      </c>
      <c r="C1" s="117" t="s">
        <v>2</v>
      </c>
      <c r="D1" s="117" t="s">
        <v>3</v>
      </c>
      <c r="E1" s="117"/>
      <c r="F1" s="117"/>
      <c r="G1" s="117"/>
      <c r="H1" s="117"/>
      <c r="I1" s="117"/>
      <c r="J1" s="117"/>
      <c r="K1" s="117"/>
      <c r="L1" s="117"/>
      <c r="M1" s="117"/>
      <c r="N1" s="117"/>
      <c r="O1" s="117"/>
      <c r="P1" s="118" t="s">
        <v>4</v>
      </c>
      <c r="Q1" s="117" t="s">
        <v>5</v>
      </c>
      <c r="R1" s="117"/>
      <c r="S1" s="117"/>
      <c r="T1" s="117"/>
      <c r="U1" s="117"/>
      <c r="V1" s="117"/>
      <c r="W1" s="117"/>
      <c r="X1" s="117"/>
      <c r="Y1" s="118" t="s">
        <v>6</v>
      </c>
      <c r="Z1" s="117" t="s">
        <v>7</v>
      </c>
      <c r="AA1" s="117"/>
      <c r="AB1" s="117"/>
      <c r="AC1" s="117"/>
      <c r="AD1" s="117"/>
      <c r="AE1" s="117"/>
      <c r="AF1" s="117"/>
      <c r="AG1" s="118" t="s">
        <v>8</v>
      </c>
      <c r="AH1" s="117" t="s">
        <v>9</v>
      </c>
      <c r="AI1" s="117"/>
      <c r="AJ1" s="117"/>
      <c r="AK1" s="117"/>
      <c r="AL1" s="117"/>
      <c r="AM1" s="117"/>
      <c r="AN1" s="117"/>
      <c r="AO1" s="117"/>
      <c r="AP1" s="117"/>
      <c r="AQ1" s="118" t="s">
        <v>10</v>
      </c>
      <c r="AR1" s="117" t="s">
        <v>11</v>
      </c>
      <c r="AS1" s="117"/>
      <c r="AT1" s="117"/>
      <c r="AU1" s="117"/>
      <c r="AV1" s="117"/>
      <c r="AW1" s="117"/>
      <c r="AX1" s="117"/>
      <c r="AY1" s="117"/>
      <c r="AZ1" s="117"/>
      <c r="BA1" s="118" t="s">
        <v>12</v>
      </c>
      <c r="BB1" s="110" t="s">
        <v>13</v>
      </c>
      <c r="BC1" s="110"/>
    </row>
    <row r="2" spans="1:55" s="2" customFormat="1" x14ac:dyDescent="0.3">
      <c r="A2" s="120"/>
      <c r="B2" s="121"/>
      <c r="C2" s="117"/>
      <c r="D2" s="117" t="s">
        <v>14</v>
      </c>
      <c r="E2" s="117" t="s">
        <v>15</v>
      </c>
      <c r="F2" s="117" t="s">
        <v>16</v>
      </c>
      <c r="G2" s="117" t="s">
        <v>17</v>
      </c>
      <c r="H2" s="117" t="s">
        <v>18</v>
      </c>
      <c r="I2" s="117" t="s">
        <v>19</v>
      </c>
      <c r="J2" s="117"/>
      <c r="K2" s="117" t="s">
        <v>20</v>
      </c>
      <c r="L2" s="117"/>
      <c r="M2" s="119" t="s">
        <v>21</v>
      </c>
      <c r="N2" s="119" t="s">
        <v>22</v>
      </c>
      <c r="O2" s="119" t="s">
        <v>23</v>
      </c>
      <c r="P2" s="118"/>
      <c r="Q2" s="117" t="s">
        <v>24</v>
      </c>
      <c r="R2" s="117" t="s">
        <v>25</v>
      </c>
      <c r="S2" s="117"/>
      <c r="T2" s="117" t="s">
        <v>26</v>
      </c>
      <c r="U2" s="117"/>
      <c r="V2" s="119" t="s">
        <v>27</v>
      </c>
      <c r="W2" s="119" t="s">
        <v>28</v>
      </c>
      <c r="X2" s="119" t="s">
        <v>29</v>
      </c>
      <c r="Y2" s="118"/>
      <c r="Z2" s="117" t="s">
        <v>30</v>
      </c>
      <c r="AA2" s="117" t="s">
        <v>31</v>
      </c>
      <c r="AB2" s="117" t="s">
        <v>32</v>
      </c>
      <c r="AC2" s="117"/>
      <c r="AD2" s="119" t="s">
        <v>33</v>
      </c>
      <c r="AE2" s="119" t="s">
        <v>34</v>
      </c>
      <c r="AF2" s="119" t="s">
        <v>35</v>
      </c>
      <c r="AG2" s="118"/>
      <c r="AH2" s="117" t="s">
        <v>36</v>
      </c>
      <c r="AI2" s="117"/>
      <c r="AJ2" s="117" t="s">
        <v>37</v>
      </c>
      <c r="AK2" s="117"/>
      <c r="AL2" s="117" t="s">
        <v>38</v>
      </c>
      <c r="AM2" s="117"/>
      <c r="AN2" s="119" t="s">
        <v>39</v>
      </c>
      <c r="AO2" s="119" t="s">
        <v>40</v>
      </c>
      <c r="AP2" s="119" t="s">
        <v>41</v>
      </c>
      <c r="AQ2" s="118"/>
      <c r="AR2" s="117" t="s">
        <v>42</v>
      </c>
      <c r="AS2" s="117"/>
      <c r="AT2" s="117" t="s">
        <v>43</v>
      </c>
      <c r="AU2" s="117"/>
      <c r="AV2" s="117" t="s">
        <v>44</v>
      </c>
      <c r="AW2" s="117"/>
      <c r="AX2" s="119" t="s">
        <v>45</v>
      </c>
      <c r="AY2" s="119" t="s">
        <v>46</v>
      </c>
      <c r="AZ2" s="119" t="s">
        <v>47</v>
      </c>
      <c r="BA2" s="118"/>
      <c r="BB2" s="117" t="s">
        <v>48</v>
      </c>
      <c r="BC2" s="110"/>
    </row>
    <row r="3" spans="1:55" s="2" customFormat="1" ht="58.2" customHeight="1" x14ac:dyDescent="0.3">
      <c r="A3" s="120"/>
      <c r="B3" s="121"/>
      <c r="C3" s="117"/>
      <c r="D3" s="117"/>
      <c r="E3" s="117"/>
      <c r="F3" s="117"/>
      <c r="G3" s="117"/>
      <c r="H3" s="117"/>
      <c r="I3" s="110" t="s">
        <v>49</v>
      </c>
      <c r="J3" s="110" t="s">
        <v>50</v>
      </c>
      <c r="K3" s="110" t="s">
        <v>49</v>
      </c>
      <c r="L3" s="110" t="s">
        <v>50</v>
      </c>
      <c r="M3" s="119"/>
      <c r="N3" s="119"/>
      <c r="O3" s="119"/>
      <c r="P3" s="118"/>
      <c r="Q3" s="117"/>
      <c r="R3" s="110" t="s">
        <v>49</v>
      </c>
      <c r="S3" s="110" t="s">
        <v>50</v>
      </c>
      <c r="T3" s="110" t="s">
        <v>49</v>
      </c>
      <c r="U3" s="110" t="s">
        <v>50</v>
      </c>
      <c r="V3" s="119"/>
      <c r="W3" s="119"/>
      <c r="X3" s="119"/>
      <c r="Y3" s="118"/>
      <c r="Z3" s="117"/>
      <c r="AA3" s="117"/>
      <c r="AB3" s="110" t="s">
        <v>49</v>
      </c>
      <c r="AC3" s="110" t="s">
        <v>50</v>
      </c>
      <c r="AD3" s="119"/>
      <c r="AE3" s="119"/>
      <c r="AF3" s="119"/>
      <c r="AG3" s="118"/>
      <c r="AH3" s="110" t="s">
        <v>49</v>
      </c>
      <c r="AI3" s="110" t="s">
        <v>51</v>
      </c>
      <c r="AJ3" s="110"/>
      <c r="AK3" s="110" t="s">
        <v>51</v>
      </c>
      <c r="AL3" s="110"/>
      <c r="AM3" s="110" t="s">
        <v>51</v>
      </c>
      <c r="AN3" s="119"/>
      <c r="AO3" s="119"/>
      <c r="AP3" s="119"/>
      <c r="AQ3" s="118"/>
      <c r="AR3" s="110" t="s">
        <v>49</v>
      </c>
      <c r="AS3" s="110" t="s">
        <v>51</v>
      </c>
      <c r="AT3" s="110" t="s">
        <v>49</v>
      </c>
      <c r="AU3" s="110" t="s">
        <v>51</v>
      </c>
      <c r="AV3" s="110" t="s">
        <v>49</v>
      </c>
      <c r="AW3" s="110" t="s">
        <v>51</v>
      </c>
      <c r="AX3" s="119"/>
      <c r="AY3" s="119"/>
      <c r="AZ3" s="119"/>
      <c r="BA3" s="118"/>
      <c r="BB3" s="117"/>
      <c r="BC3" s="110"/>
    </row>
    <row r="4" spans="1:55" ht="43.2" x14ac:dyDescent="0.3">
      <c r="A4">
        <v>1</v>
      </c>
      <c r="B4" s="91" t="str">
        <f>Лист1!E3</f>
        <v>муниципальное бюджетное общеобразовательное учреждение «Средняя школа № 1»</v>
      </c>
      <c r="C4" s="91">
        <f>Лист2!B2</f>
        <v>556</v>
      </c>
      <c r="D4" s="91">
        <f>SUMIF(Лист1!J3:X3, "&lt;2")</f>
        <v>14</v>
      </c>
      <c r="E4" s="91">
        <f>COUNTIF(Лист1!J3:X3, "&lt;2")</f>
        <v>14</v>
      </c>
      <c r="F4" s="91">
        <f>SUMIF(Лист1!Y3:BV3, "&lt;2")</f>
        <v>45</v>
      </c>
      <c r="G4" s="91">
        <f>COUNTIF(Лист1!Y3:BV3, "&lt;2")</f>
        <v>45</v>
      </c>
      <c r="H4" s="91">
        <f>SUM(Лист1!BW3:CB3)</f>
        <v>6</v>
      </c>
      <c r="I4" s="91">
        <f>Лист2!D2</f>
        <v>467</v>
      </c>
      <c r="J4" s="91">
        <f>Лист2!C2</f>
        <v>479</v>
      </c>
      <c r="K4" s="91">
        <f>Лист2!F2</f>
        <v>471</v>
      </c>
      <c r="L4" s="91">
        <f>Лист2!E2</f>
        <v>483</v>
      </c>
      <c r="M4" s="92">
        <f t="shared" ref="M4:M52" si="0">ROUND((D4/E4+F4/G4)*50, 0)</f>
        <v>100</v>
      </c>
      <c r="N4" s="92">
        <f t="shared" ref="N4:N52" si="1">ROUND(MIN(H4*30, 100), 0)</f>
        <v>100</v>
      </c>
      <c r="O4" s="92">
        <f t="shared" ref="O4:O52" si="2">ROUND((I4/J4+K4/L4)*50, 0)</f>
        <v>98</v>
      </c>
      <c r="P4" s="93">
        <f t="shared" ref="P4:P52" si="3">ROUND(M4*0.3+N4*0.3+O4*0.4, 1)</f>
        <v>99.2</v>
      </c>
      <c r="Q4" s="91">
        <f>SUM(Лист1!CC3:CG3)</f>
        <v>5</v>
      </c>
      <c r="R4" s="91"/>
      <c r="S4" s="91"/>
      <c r="T4" s="91">
        <f>Лист2!G2</f>
        <v>484</v>
      </c>
      <c r="U4" s="91">
        <f t="shared" ref="U4:U52" si="4">C4</f>
        <v>556</v>
      </c>
      <c r="V4" s="92">
        <f t="shared" ref="V4:V52" si="5">MIN(100, Q4*20)</f>
        <v>100</v>
      </c>
      <c r="W4" s="92">
        <f t="shared" ref="W4:W52" si="6">ROUNDDOWN((V4+X4)/2, 0)</f>
        <v>93</v>
      </c>
      <c r="X4" s="92">
        <f t="shared" ref="X4:X52" si="7">ROUND(T4*100/U4, 0)</f>
        <v>87</v>
      </c>
      <c r="Y4" s="93">
        <f t="shared" ref="Y4:Y52" si="8">ROUND(V4*0.5+X4*0.5, 1)</f>
        <v>93.5</v>
      </c>
      <c r="Z4" s="94">
        <f>IF(Лист1!I3=2, SUM(Лист1!CH3:CL3), MAX(SUM(Лист1!CH3:CL3), (Лист1!CI3+Лист1!CK3)*3))</f>
        <v>3</v>
      </c>
      <c r="AA4" s="91">
        <f>SUM(Лист1!CM3:CR3)</f>
        <v>4</v>
      </c>
      <c r="AB4" s="91">
        <f>Лист2!I2</f>
        <v>21</v>
      </c>
      <c r="AC4" s="91">
        <f>Лист2!H2</f>
        <v>23</v>
      </c>
      <c r="AD4" s="92">
        <f t="shared" ref="AD4:AD52" si="9">MIN(Z4*20, 100)</f>
        <v>60</v>
      </c>
      <c r="AE4" s="92">
        <f t="shared" ref="AE4:AE52" si="10">MIN(AA4*20, 100)</f>
        <v>80</v>
      </c>
      <c r="AF4" s="95">
        <f t="shared" ref="AF4:AF52" si="11">AB4*100/AC4</f>
        <v>91.304347826086953</v>
      </c>
      <c r="AG4" s="93">
        <f t="shared" ref="AG4:AG52" si="12">ROUND(0.3*AD4+0.4*AE4+0.3*AF4, 1)</f>
        <v>77.400000000000006</v>
      </c>
      <c r="AH4" s="91">
        <f>Лист2!J2</f>
        <v>512</v>
      </c>
      <c r="AI4" s="91">
        <f t="shared" ref="AI4:AI52" si="13">C4</f>
        <v>556</v>
      </c>
      <c r="AJ4" s="91">
        <f>Лист2!K2</f>
        <v>521</v>
      </c>
      <c r="AK4" s="91">
        <f t="shared" ref="AK4:AK52" si="14">C4</f>
        <v>556</v>
      </c>
      <c r="AL4" s="91">
        <f>Лист2!M2</f>
        <v>460</v>
      </c>
      <c r="AM4" s="91">
        <f>Лист2!L2</f>
        <v>470</v>
      </c>
      <c r="AN4" s="92">
        <f t="shared" ref="AN4:AN52" si="15">ROUND(AH4*100/AI4, 0)</f>
        <v>92</v>
      </c>
      <c r="AO4" s="92">
        <f t="shared" ref="AO4:AO52" si="16">ROUND(AJ4*100/AK4, 0)</f>
        <v>94</v>
      </c>
      <c r="AP4" s="92">
        <f t="shared" ref="AP4:AP52" si="17">ROUND(AL4*100/AM4, 0)</f>
        <v>98</v>
      </c>
      <c r="AQ4" s="93">
        <f t="shared" ref="AQ4:AQ52" si="18">ROUND(0.4*AN4+0.4*AO4+0.2*AP4, 1)</f>
        <v>94</v>
      </c>
      <c r="AR4" s="91">
        <f>Лист2!N2</f>
        <v>507</v>
      </c>
      <c r="AS4" s="91">
        <f t="shared" ref="AS4:AS52" si="19">C4</f>
        <v>556</v>
      </c>
      <c r="AT4" s="91">
        <f>Лист2!O2</f>
        <v>513</v>
      </c>
      <c r="AU4" s="91">
        <f t="shared" ref="AU4:AU52" si="20">C4</f>
        <v>556</v>
      </c>
      <c r="AV4" s="91">
        <f>Лист2!P2</f>
        <v>517</v>
      </c>
      <c r="AW4" s="91">
        <f t="shared" ref="AW4:AW52" si="21">C4</f>
        <v>556</v>
      </c>
      <c r="AX4" s="92">
        <f t="shared" ref="AX4:AX52" si="22">ROUND(AR4*100/AS4, 0)</f>
        <v>91</v>
      </c>
      <c r="AY4" s="92">
        <f t="shared" ref="AY4:AY52" si="23">ROUND(AT4*100/AU4, 0)</f>
        <v>92</v>
      </c>
      <c r="AZ4" s="92">
        <f t="shared" ref="AZ4:AZ52" si="24">ROUND(AV4*100/AW4, 0)</f>
        <v>93</v>
      </c>
      <c r="BA4" s="93">
        <f t="shared" ref="BA4:BA52" si="25">ROUND(0.3*AX4+0.2*AY4+0.5*AZ4, 1)</f>
        <v>92.2</v>
      </c>
      <c r="BB4" s="91">
        <f t="shared" ref="BB4:BB52" si="26">(P4+Y4+AG4+AQ4+BA4)/5</f>
        <v>91.26</v>
      </c>
      <c r="BC4" s="91" t="e">
        <f xml:space="preserve"> _xlfn.RANK.EQ(BB4,#REF!)</f>
        <v>#REF!</v>
      </c>
    </row>
    <row r="5" spans="1:55" ht="43.2" x14ac:dyDescent="0.3">
      <c r="A5">
        <v>2</v>
      </c>
      <c r="B5" s="91" t="str">
        <f>Лист1!E4</f>
        <v>муниципальное бюджетное общеобразовательное учреждение «Средняя школа № 2»</v>
      </c>
      <c r="C5" s="91">
        <f>Лист2!B3</f>
        <v>338</v>
      </c>
      <c r="D5" s="91">
        <f>SUMIF(Лист1!J4:X4, "&lt;2")</f>
        <v>14</v>
      </c>
      <c r="E5" s="91">
        <f>COUNTIF(Лист1!J4:X4, "&lt;2")</f>
        <v>14</v>
      </c>
      <c r="F5" s="91">
        <f>SUMIF(Лист1!Y4:BV4, "&lt;2")</f>
        <v>44</v>
      </c>
      <c r="G5" s="91">
        <f>COUNTIF(Лист1!Y4:BV4, "&lt;2")</f>
        <v>44</v>
      </c>
      <c r="H5" s="91">
        <f>SUM(Лист1!BW4:CB4)</f>
        <v>6</v>
      </c>
      <c r="I5" s="91">
        <f>Лист2!D3</f>
        <v>230</v>
      </c>
      <c r="J5" s="91">
        <f>Лист2!C3</f>
        <v>245</v>
      </c>
      <c r="K5" s="91">
        <f>Лист2!F3</f>
        <v>249</v>
      </c>
      <c r="L5" s="91">
        <f>Лист2!E3</f>
        <v>271</v>
      </c>
      <c r="M5" s="92">
        <f t="shared" si="0"/>
        <v>100</v>
      </c>
      <c r="N5" s="92">
        <f t="shared" si="1"/>
        <v>100</v>
      </c>
      <c r="O5" s="92">
        <f t="shared" si="2"/>
        <v>93</v>
      </c>
      <c r="P5" s="93">
        <f t="shared" si="3"/>
        <v>97.2</v>
      </c>
      <c r="Q5" s="91">
        <f>SUM(Лист1!CC4:CG4)</f>
        <v>5</v>
      </c>
      <c r="R5" s="91"/>
      <c r="S5" s="91"/>
      <c r="T5" s="91">
        <f>Лист2!G3</f>
        <v>245</v>
      </c>
      <c r="U5" s="91">
        <f t="shared" si="4"/>
        <v>338</v>
      </c>
      <c r="V5" s="92">
        <f t="shared" si="5"/>
        <v>100</v>
      </c>
      <c r="W5" s="92">
        <f t="shared" si="6"/>
        <v>86</v>
      </c>
      <c r="X5" s="92">
        <f t="shared" si="7"/>
        <v>72</v>
      </c>
      <c r="Y5" s="93">
        <f t="shared" si="8"/>
        <v>86</v>
      </c>
      <c r="Z5" s="94">
        <f>IF(Лист1!I4=2, SUM(Лист1!CH4:CL4), MAX(SUM(Лист1!CH4:CL4), (Лист1!CI4+Лист1!CK4)*3))</f>
        <v>5</v>
      </c>
      <c r="AA5" s="91">
        <f>SUM(Лист1!CM4:CR4)</f>
        <v>6</v>
      </c>
      <c r="AB5" s="91">
        <f>Лист2!I3</f>
        <v>8</v>
      </c>
      <c r="AC5" s="91">
        <f>Лист2!H3</f>
        <v>10</v>
      </c>
      <c r="AD5" s="92">
        <f t="shared" si="9"/>
        <v>100</v>
      </c>
      <c r="AE5" s="92">
        <f t="shared" si="10"/>
        <v>100</v>
      </c>
      <c r="AF5" s="95">
        <f t="shared" si="11"/>
        <v>80</v>
      </c>
      <c r="AG5" s="93">
        <f t="shared" si="12"/>
        <v>94</v>
      </c>
      <c r="AH5" s="91">
        <f>Лист2!J3</f>
        <v>303</v>
      </c>
      <c r="AI5" s="91">
        <f t="shared" si="13"/>
        <v>338</v>
      </c>
      <c r="AJ5" s="91">
        <f>Лист2!K3</f>
        <v>294</v>
      </c>
      <c r="AK5" s="91">
        <f t="shared" si="14"/>
        <v>338</v>
      </c>
      <c r="AL5" s="91">
        <f>Лист2!M3</f>
        <v>208</v>
      </c>
      <c r="AM5" s="91">
        <f>Лист2!L3</f>
        <v>216</v>
      </c>
      <c r="AN5" s="92">
        <f t="shared" si="15"/>
        <v>90</v>
      </c>
      <c r="AO5" s="92">
        <f t="shared" si="16"/>
        <v>87</v>
      </c>
      <c r="AP5" s="92">
        <f t="shared" si="17"/>
        <v>96</v>
      </c>
      <c r="AQ5" s="93">
        <f t="shared" si="18"/>
        <v>90</v>
      </c>
      <c r="AR5" s="91">
        <f>Лист2!N3</f>
        <v>271</v>
      </c>
      <c r="AS5" s="91">
        <f t="shared" si="19"/>
        <v>338</v>
      </c>
      <c r="AT5" s="91">
        <f>Лист2!O3</f>
        <v>303</v>
      </c>
      <c r="AU5" s="91">
        <f t="shared" si="20"/>
        <v>338</v>
      </c>
      <c r="AV5" s="91">
        <f>Лист2!P3</f>
        <v>294</v>
      </c>
      <c r="AW5" s="91">
        <f t="shared" si="21"/>
        <v>338</v>
      </c>
      <c r="AX5" s="92">
        <f t="shared" si="22"/>
        <v>80</v>
      </c>
      <c r="AY5" s="92">
        <f t="shared" si="23"/>
        <v>90</v>
      </c>
      <c r="AZ5" s="92">
        <f t="shared" si="24"/>
        <v>87</v>
      </c>
      <c r="BA5" s="93">
        <f t="shared" si="25"/>
        <v>85.5</v>
      </c>
      <c r="BB5" s="91">
        <f t="shared" si="26"/>
        <v>90.539999999999992</v>
      </c>
      <c r="BC5" s="91" t="e">
        <f xml:space="preserve"> _xlfn.RANK.EQ(BB5,#REF!)</f>
        <v>#REF!</v>
      </c>
    </row>
    <row r="6" spans="1:55" ht="43.2" x14ac:dyDescent="0.3">
      <c r="A6">
        <v>3</v>
      </c>
      <c r="B6" s="91" t="str">
        <f>Лист1!E5</f>
        <v>муниципальное бюджетное общеобразовательное учреждение «Гимназия № 3»</v>
      </c>
      <c r="C6" s="91">
        <f>Лист2!B4</f>
        <v>225</v>
      </c>
      <c r="D6" s="91">
        <f>SUMIF(Лист1!J5:X5, "&lt;2")</f>
        <v>14</v>
      </c>
      <c r="E6" s="91">
        <f>COUNTIF(Лист1!J5:X5, "&lt;2")</f>
        <v>14</v>
      </c>
      <c r="F6" s="91">
        <f>SUMIF(Лист1!Y5:BV5, "&lt;2")</f>
        <v>41</v>
      </c>
      <c r="G6" s="91">
        <f>COUNTIF(Лист1!Y5:BV5, "&lt;2")</f>
        <v>44</v>
      </c>
      <c r="H6" s="91">
        <f>SUM(Лист1!BW5:CB5)</f>
        <v>4</v>
      </c>
      <c r="I6" s="91">
        <f>Лист2!D4</f>
        <v>205</v>
      </c>
      <c r="J6" s="91">
        <f>Лист2!C4</f>
        <v>206</v>
      </c>
      <c r="K6" s="91">
        <f>Лист2!F4</f>
        <v>218</v>
      </c>
      <c r="L6" s="91">
        <f>Лист2!E4</f>
        <v>219</v>
      </c>
      <c r="M6" s="92">
        <f t="shared" si="0"/>
        <v>97</v>
      </c>
      <c r="N6" s="92">
        <f t="shared" si="1"/>
        <v>100</v>
      </c>
      <c r="O6" s="92">
        <f t="shared" si="2"/>
        <v>100</v>
      </c>
      <c r="P6" s="93">
        <f t="shared" si="3"/>
        <v>99.1</v>
      </c>
      <c r="Q6" s="91">
        <f>SUM(Лист1!CC5:CG5)</f>
        <v>5</v>
      </c>
      <c r="R6" s="91"/>
      <c r="S6" s="91"/>
      <c r="T6" s="91">
        <f>Лист2!G4</f>
        <v>224</v>
      </c>
      <c r="U6" s="91">
        <f t="shared" si="4"/>
        <v>225</v>
      </c>
      <c r="V6" s="92">
        <f t="shared" si="5"/>
        <v>100</v>
      </c>
      <c r="W6" s="92">
        <f t="shared" si="6"/>
        <v>100</v>
      </c>
      <c r="X6" s="92">
        <f t="shared" si="7"/>
        <v>100</v>
      </c>
      <c r="Y6" s="93">
        <f t="shared" si="8"/>
        <v>100</v>
      </c>
      <c r="Z6" s="94">
        <f>IF(Лист1!I5=2, SUM(Лист1!CH5:CL5), MAX(SUM(Лист1!CH5:CL5), (Лист1!CI5+Лист1!CK5)*3))</f>
        <v>4</v>
      </c>
      <c r="AA6" s="91">
        <f>SUM(Лист1!CM5:CR5)</f>
        <v>4</v>
      </c>
      <c r="AB6" s="91">
        <f>Лист2!I4</f>
        <v>14</v>
      </c>
      <c r="AC6" s="91">
        <f>Лист2!H4</f>
        <v>14</v>
      </c>
      <c r="AD6" s="92">
        <f t="shared" si="9"/>
        <v>80</v>
      </c>
      <c r="AE6" s="92">
        <f t="shared" si="10"/>
        <v>80</v>
      </c>
      <c r="AF6" s="95">
        <f t="shared" si="11"/>
        <v>100</v>
      </c>
      <c r="AG6" s="93">
        <f t="shared" si="12"/>
        <v>86</v>
      </c>
      <c r="AH6" s="91">
        <f>Лист2!J4</f>
        <v>221</v>
      </c>
      <c r="AI6" s="91">
        <f t="shared" si="13"/>
        <v>225</v>
      </c>
      <c r="AJ6" s="91">
        <f>Лист2!K4</f>
        <v>219</v>
      </c>
      <c r="AK6" s="91">
        <f t="shared" si="14"/>
        <v>225</v>
      </c>
      <c r="AL6" s="91">
        <f>Лист2!M4</f>
        <v>199</v>
      </c>
      <c r="AM6" s="91">
        <f>Лист2!L4</f>
        <v>202</v>
      </c>
      <c r="AN6" s="92">
        <f t="shared" si="15"/>
        <v>98</v>
      </c>
      <c r="AO6" s="92">
        <f t="shared" si="16"/>
        <v>97</v>
      </c>
      <c r="AP6" s="92">
        <f t="shared" si="17"/>
        <v>99</v>
      </c>
      <c r="AQ6" s="93">
        <f t="shared" si="18"/>
        <v>97.8</v>
      </c>
      <c r="AR6" s="91">
        <f>Лист2!N4</f>
        <v>220</v>
      </c>
      <c r="AS6" s="91">
        <f t="shared" si="19"/>
        <v>225</v>
      </c>
      <c r="AT6" s="91">
        <f>Лист2!O4</f>
        <v>221</v>
      </c>
      <c r="AU6" s="91">
        <f t="shared" si="20"/>
        <v>225</v>
      </c>
      <c r="AV6" s="91">
        <f>Лист2!P4</f>
        <v>219</v>
      </c>
      <c r="AW6" s="91">
        <f t="shared" si="21"/>
        <v>225</v>
      </c>
      <c r="AX6" s="92">
        <f t="shared" si="22"/>
        <v>98</v>
      </c>
      <c r="AY6" s="92">
        <f t="shared" si="23"/>
        <v>98</v>
      </c>
      <c r="AZ6" s="92">
        <f t="shared" si="24"/>
        <v>97</v>
      </c>
      <c r="BA6" s="93">
        <f t="shared" si="25"/>
        <v>97.5</v>
      </c>
      <c r="BB6" s="91">
        <f t="shared" si="26"/>
        <v>96.080000000000013</v>
      </c>
      <c r="BC6" s="91" t="e">
        <f xml:space="preserve"> _xlfn.RANK.EQ(BB6,#REF!)</f>
        <v>#REF!</v>
      </c>
    </row>
    <row r="7" spans="1:55" ht="43.2" x14ac:dyDescent="0.3">
      <c r="A7">
        <v>4</v>
      </c>
      <c r="B7" s="91" t="str">
        <f>Лист1!E6</f>
        <v>муниципальное бюджетное общеобразовательное учреждение «Средняя школа № 4»</v>
      </c>
      <c r="C7" s="91">
        <f>Лист2!B5</f>
        <v>305</v>
      </c>
      <c r="D7" s="91">
        <f>SUMIF(Лист1!J6:X6, "&lt;2")</f>
        <v>14</v>
      </c>
      <c r="E7" s="91">
        <f>COUNTIF(Лист1!J6:X6, "&lt;2")</f>
        <v>14</v>
      </c>
      <c r="F7" s="91">
        <f>SUMIF(Лист1!Y6:BV6, "&lt;2")</f>
        <v>45</v>
      </c>
      <c r="G7" s="91">
        <f>COUNTIF(Лист1!Y6:BV6, "&lt;2")</f>
        <v>45</v>
      </c>
      <c r="H7" s="91">
        <f>SUM(Лист1!BW6:CB6)</f>
        <v>5</v>
      </c>
      <c r="I7" s="91">
        <f>Лист2!D5</f>
        <v>229</v>
      </c>
      <c r="J7" s="91">
        <f>Лист2!C5</f>
        <v>241</v>
      </c>
      <c r="K7" s="91">
        <f>Лист2!F5</f>
        <v>243</v>
      </c>
      <c r="L7" s="91">
        <f>Лист2!E5</f>
        <v>273</v>
      </c>
      <c r="M7" s="92">
        <f t="shared" si="0"/>
        <v>100</v>
      </c>
      <c r="N7" s="92">
        <f t="shared" si="1"/>
        <v>100</v>
      </c>
      <c r="O7" s="92">
        <f t="shared" si="2"/>
        <v>92</v>
      </c>
      <c r="P7" s="93">
        <f t="shared" si="3"/>
        <v>96.8</v>
      </c>
      <c r="Q7" s="91">
        <f>SUM(Лист1!CC6:CG6)</f>
        <v>5</v>
      </c>
      <c r="R7" s="91"/>
      <c r="S7" s="91"/>
      <c r="T7" s="91">
        <f>Лист2!G5</f>
        <v>240</v>
      </c>
      <c r="U7" s="91">
        <f t="shared" si="4"/>
        <v>305</v>
      </c>
      <c r="V7" s="92">
        <f t="shared" si="5"/>
        <v>100</v>
      </c>
      <c r="W7" s="92">
        <f t="shared" si="6"/>
        <v>89</v>
      </c>
      <c r="X7" s="92">
        <f t="shared" si="7"/>
        <v>79</v>
      </c>
      <c r="Y7" s="93">
        <f t="shared" si="8"/>
        <v>89.5</v>
      </c>
      <c r="Z7" s="94">
        <f>IF(Лист1!I6=2, SUM(Лист1!CH6:CL6), MAX(SUM(Лист1!CH6:CL6), (Лист1!CI6+Лист1!CK6)*3))</f>
        <v>0</v>
      </c>
      <c r="AA7" s="91">
        <f>SUM(Лист1!CM6:CR6)</f>
        <v>5</v>
      </c>
      <c r="AB7" s="91">
        <f>Лист2!I5</f>
        <v>26</v>
      </c>
      <c r="AC7" s="91">
        <f>Лист2!H5</f>
        <v>35</v>
      </c>
      <c r="AD7" s="92">
        <f t="shared" si="9"/>
        <v>0</v>
      </c>
      <c r="AE7" s="92">
        <f t="shared" si="10"/>
        <v>100</v>
      </c>
      <c r="AF7" s="95">
        <f t="shared" si="11"/>
        <v>74.285714285714292</v>
      </c>
      <c r="AG7" s="93">
        <f t="shared" si="12"/>
        <v>62.3</v>
      </c>
      <c r="AH7" s="91">
        <f>Лист2!J5</f>
        <v>258</v>
      </c>
      <c r="AI7" s="91">
        <f t="shared" si="13"/>
        <v>305</v>
      </c>
      <c r="AJ7" s="91">
        <f>Лист2!K5</f>
        <v>259</v>
      </c>
      <c r="AK7" s="91">
        <f t="shared" si="14"/>
        <v>305</v>
      </c>
      <c r="AL7" s="91">
        <f>Лист2!M5</f>
        <v>220</v>
      </c>
      <c r="AM7" s="91">
        <f>Лист2!L5</f>
        <v>231</v>
      </c>
      <c r="AN7" s="92">
        <f t="shared" si="15"/>
        <v>85</v>
      </c>
      <c r="AO7" s="92">
        <f t="shared" si="16"/>
        <v>85</v>
      </c>
      <c r="AP7" s="92">
        <f t="shared" si="17"/>
        <v>95</v>
      </c>
      <c r="AQ7" s="93">
        <f t="shared" si="18"/>
        <v>87</v>
      </c>
      <c r="AR7" s="91">
        <f>Лист2!N5</f>
        <v>251</v>
      </c>
      <c r="AS7" s="91">
        <f t="shared" si="19"/>
        <v>305</v>
      </c>
      <c r="AT7" s="91">
        <f>Лист2!O5</f>
        <v>247</v>
      </c>
      <c r="AU7" s="91">
        <f t="shared" si="20"/>
        <v>305</v>
      </c>
      <c r="AV7" s="91">
        <f>Лист2!P5</f>
        <v>247</v>
      </c>
      <c r="AW7" s="91">
        <f t="shared" si="21"/>
        <v>305</v>
      </c>
      <c r="AX7" s="92">
        <f t="shared" si="22"/>
        <v>82</v>
      </c>
      <c r="AY7" s="92">
        <f t="shared" si="23"/>
        <v>81</v>
      </c>
      <c r="AZ7" s="92">
        <f t="shared" si="24"/>
        <v>81</v>
      </c>
      <c r="BA7" s="93">
        <f t="shared" si="25"/>
        <v>81.3</v>
      </c>
      <c r="BB7" s="91">
        <f t="shared" si="26"/>
        <v>83.38000000000001</v>
      </c>
      <c r="BC7" s="91" t="e">
        <f xml:space="preserve"> _xlfn.RANK.EQ(BB7,#REF!)</f>
        <v>#REF!</v>
      </c>
    </row>
    <row r="8" spans="1:55" ht="43.2" x14ac:dyDescent="0.3">
      <c r="A8">
        <v>5</v>
      </c>
      <c r="B8" s="91" t="str">
        <f>Лист1!E7</f>
        <v>муниципальное бюджетное общеобразовательное учреждение «Средняя школа № 5»</v>
      </c>
      <c r="C8" s="91">
        <f>Лист2!B6</f>
        <v>383</v>
      </c>
      <c r="D8" s="91">
        <f>SUMIF(Лист1!J7:X7, "&lt;2")</f>
        <v>14</v>
      </c>
      <c r="E8" s="91">
        <f>COUNTIF(Лист1!J7:X7, "&lt;2")</f>
        <v>14</v>
      </c>
      <c r="F8" s="91">
        <f>SUMIF(Лист1!Y7:BV7, "&lt;2")</f>
        <v>40</v>
      </c>
      <c r="G8" s="91">
        <f>COUNTIF(Лист1!Y7:BV7, "&lt;2")</f>
        <v>42</v>
      </c>
      <c r="H8" s="91">
        <f>SUM(Лист1!BW7:CB7)</f>
        <v>5</v>
      </c>
      <c r="I8" s="91">
        <f>Лист2!D6</f>
        <v>377</v>
      </c>
      <c r="J8" s="91">
        <f>Лист2!C6</f>
        <v>379</v>
      </c>
      <c r="K8" s="91">
        <f>Лист2!F6</f>
        <v>379</v>
      </c>
      <c r="L8" s="91">
        <f>Лист2!E6</f>
        <v>380</v>
      </c>
      <c r="M8" s="92">
        <f t="shared" si="0"/>
        <v>98</v>
      </c>
      <c r="N8" s="92">
        <f t="shared" si="1"/>
        <v>100</v>
      </c>
      <c r="O8" s="92">
        <f t="shared" si="2"/>
        <v>100</v>
      </c>
      <c r="P8" s="93">
        <f t="shared" si="3"/>
        <v>99.4</v>
      </c>
      <c r="Q8" s="91">
        <f>SUM(Лист1!CC7:CG7)</f>
        <v>5</v>
      </c>
      <c r="R8" s="91"/>
      <c r="S8" s="91"/>
      <c r="T8" s="91">
        <f>Лист2!G6</f>
        <v>379</v>
      </c>
      <c r="U8" s="91">
        <f t="shared" si="4"/>
        <v>383</v>
      </c>
      <c r="V8" s="92">
        <f t="shared" si="5"/>
        <v>100</v>
      </c>
      <c r="W8" s="92">
        <f t="shared" si="6"/>
        <v>99</v>
      </c>
      <c r="X8" s="92">
        <f t="shared" si="7"/>
        <v>99</v>
      </c>
      <c r="Y8" s="93">
        <f t="shared" si="8"/>
        <v>99.5</v>
      </c>
      <c r="Z8" s="94">
        <f>IF(Лист1!I7=2, SUM(Лист1!CH7:CL7), MAX(SUM(Лист1!CH7:CL7), (Лист1!CI7+Лист1!CK7)*3))</f>
        <v>1</v>
      </c>
      <c r="AA8" s="91">
        <f>SUM(Лист1!CM7:CR7)</f>
        <v>4</v>
      </c>
      <c r="AB8" s="91">
        <f>Лист2!I6</f>
        <v>37</v>
      </c>
      <c r="AC8" s="91">
        <f>Лист2!H6</f>
        <v>41</v>
      </c>
      <c r="AD8" s="92">
        <f t="shared" si="9"/>
        <v>20</v>
      </c>
      <c r="AE8" s="92">
        <f t="shared" si="10"/>
        <v>80</v>
      </c>
      <c r="AF8" s="95">
        <f t="shared" si="11"/>
        <v>90.243902439024396</v>
      </c>
      <c r="AG8" s="93">
        <f t="shared" si="12"/>
        <v>65.099999999999994</v>
      </c>
      <c r="AH8" s="91">
        <f>Лист2!J6</f>
        <v>381</v>
      </c>
      <c r="AI8" s="91">
        <f t="shared" si="13"/>
        <v>383</v>
      </c>
      <c r="AJ8" s="91">
        <f>Лист2!K6</f>
        <v>381</v>
      </c>
      <c r="AK8" s="91">
        <f t="shared" si="14"/>
        <v>383</v>
      </c>
      <c r="AL8" s="91">
        <f>Лист2!M6</f>
        <v>380</v>
      </c>
      <c r="AM8" s="91">
        <f>Лист2!L6</f>
        <v>380</v>
      </c>
      <c r="AN8" s="92">
        <f t="shared" si="15"/>
        <v>99</v>
      </c>
      <c r="AO8" s="92">
        <f t="shared" si="16"/>
        <v>99</v>
      </c>
      <c r="AP8" s="92">
        <f t="shared" si="17"/>
        <v>100</v>
      </c>
      <c r="AQ8" s="93">
        <f t="shared" si="18"/>
        <v>99.2</v>
      </c>
      <c r="AR8" s="91">
        <f>Лист2!N6</f>
        <v>381</v>
      </c>
      <c r="AS8" s="91">
        <f t="shared" si="19"/>
        <v>383</v>
      </c>
      <c r="AT8" s="91">
        <f>Лист2!O6</f>
        <v>383</v>
      </c>
      <c r="AU8" s="91">
        <f t="shared" si="20"/>
        <v>383</v>
      </c>
      <c r="AV8" s="91">
        <f>Лист2!P6</f>
        <v>380</v>
      </c>
      <c r="AW8" s="91">
        <f t="shared" si="21"/>
        <v>383</v>
      </c>
      <c r="AX8" s="92">
        <f t="shared" si="22"/>
        <v>99</v>
      </c>
      <c r="AY8" s="92">
        <f t="shared" si="23"/>
        <v>100</v>
      </c>
      <c r="AZ8" s="92">
        <f t="shared" si="24"/>
        <v>99</v>
      </c>
      <c r="BA8" s="93">
        <f t="shared" si="25"/>
        <v>99.2</v>
      </c>
      <c r="BB8" s="91">
        <f t="shared" si="26"/>
        <v>92.47999999999999</v>
      </c>
      <c r="BC8" s="91" t="e">
        <f xml:space="preserve"> _xlfn.RANK.EQ(BB8,#REF!)</f>
        <v>#REF!</v>
      </c>
    </row>
    <row r="9" spans="1:55" ht="43.2" x14ac:dyDescent="0.3">
      <c r="A9">
        <v>6</v>
      </c>
      <c r="B9" s="91" t="str">
        <f>Лист1!E8</f>
        <v>муниципальное бюджетное общеобразовательное учреждение «Лицей № 6»</v>
      </c>
      <c r="C9" s="91">
        <f>Лист2!B7</f>
        <v>599</v>
      </c>
      <c r="D9" s="91">
        <f>SUMIF(Лист1!J8:X8, "&lt;2")</f>
        <v>14</v>
      </c>
      <c r="E9" s="91">
        <f>COUNTIF(Лист1!J8:X8, "&lt;2")</f>
        <v>14</v>
      </c>
      <c r="F9" s="91">
        <f>SUMIF(Лист1!Y8:BV8, "&lt;2")</f>
        <v>45</v>
      </c>
      <c r="G9" s="91">
        <f>COUNTIF(Лист1!Y8:BV8, "&lt;2")</f>
        <v>45</v>
      </c>
      <c r="H9" s="91">
        <f>SUM(Лист1!BW8:CB8)</f>
        <v>6</v>
      </c>
      <c r="I9" s="91">
        <f>Лист2!D7</f>
        <v>494</v>
      </c>
      <c r="J9" s="91">
        <f>Лист2!C7</f>
        <v>495</v>
      </c>
      <c r="K9" s="91">
        <f>Лист2!F7</f>
        <v>577</v>
      </c>
      <c r="L9" s="91">
        <f>Лист2!E7</f>
        <v>578</v>
      </c>
      <c r="M9" s="92">
        <f t="shared" si="0"/>
        <v>100</v>
      </c>
      <c r="N9" s="92">
        <f t="shared" si="1"/>
        <v>100</v>
      </c>
      <c r="O9" s="92">
        <f t="shared" si="2"/>
        <v>100</v>
      </c>
      <c r="P9" s="93">
        <f t="shared" si="3"/>
        <v>100</v>
      </c>
      <c r="Q9" s="91">
        <f>SUM(Лист1!CC8:CG8)</f>
        <v>5</v>
      </c>
      <c r="R9" s="91"/>
      <c r="S9" s="91"/>
      <c r="T9" s="91">
        <f>Лист2!G7</f>
        <v>595</v>
      </c>
      <c r="U9" s="91">
        <f t="shared" si="4"/>
        <v>599</v>
      </c>
      <c r="V9" s="92">
        <f t="shared" si="5"/>
        <v>100</v>
      </c>
      <c r="W9" s="92">
        <f t="shared" si="6"/>
        <v>99</v>
      </c>
      <c r="X9" s="92">
        <f t="shared" si="7"/>
        <v>99</v>
      </c>
      <c r="Y9" s="93">
        <f t="shared" si="8"/>
        <v>99.5</v>
      </c>
      <c r="Z9" s="94">
        <f>IF(Лист1!I8=2, SUM(Лист1!CH8:CL8), MAX(SUM(Лист1!CH8:CL8), (Лист1!CI8+Лист1!CK8)*3))</f>
        <v>1</v>
      </c>
      <c r="AA9" s="91">
        <f>SUM(Лист1!CM8:CR8)</f>
        <v>4</v>
      </c>
      <c r="AB9" s="91">
        <f>Лист2!I7</f>
        <v>29</v>
      </c>
      <c r="AC9" s="91">
        <f>Лист2!H7</f>
        <v>29</v>
      </c>
      <c r="AD9" s="92">
        <f t="shared" si="9"/>
        <v>20</v>
      </c>
      <c r="AE9" s="92">
        <f t="shared" si="10"/>
        <v>80</v>
      </c>
      <c r="AF9" s="95">
        <f t="shared" si="11"/>
        <v>100</v>
      </c>
      <c r="AG9" s="93">
        <f t="shared" si="12"/>
        <v>68</v>
      </c>
      <c r="AH9" s="91">
        <f>Лист2!J7</f>
        <v>592</v>
      </c>
      <c r="AI9" s="91">
        <f t="shared" si="13"/>
        <v>599</v>
      </c>
      <c r="AJ9" s="91">
        <f>Лист2!K7</f>
        <v>595</v>
      </c>
      <c r="AK9" s="91">
        <f t="shared" si="14"/>
        <v>599</v>
      </c>
      <c r="AL9" s="91">
        <f>Лист2!M7</f>
        <v>496</v>
      </c>
      <c r="AM9" s="91">
        <f>Лист2!L7</f>
        <v>497</v>
      </c>
      <c r="AN9" s="92">
        <f t="shared" si="15"/>
        <v>99</v>
      </c>
      <c r="AO9" s="92">
        <f t="shared" si="16"/>
        <v>99</v>
      </c>
      <c r="AP9" s="92">
        <f t="shared" si="17"/>
        <v>100</v>
      </c>
      <c r="AQ9" s="93">
        <f t="shared" si="18"/>
        <v>99.2</v>
      </c>
      <c r="AR9" s="91">
        <f>Лист2!N7</f>
        <v>597</v>
      </c>
      <c r="AS9" s="91">
        <f t="shared" si="19"/>
        <v>599</v>
      </c>
      <c r="AT9" s="91">
        <f>Лист2!O7</f>
        <v>593</v>
      </c>
      <c r="AU9" s="91">
        <f t="shared" si="20"/>
        <v>599</v>
      </c>
      <c r="AV9" s="91">
        <f>Лист2!P7</f>
        <v>595</v>
      </c>
      <c r="AW9" s="91">
        <f t="shared" si="21"/>
        <v>599</v>
      </c>
      <c r="AX9" s="92">
        <f t="shared" si="22"/>
        <v>100</v>
      </c>
      <c r="AY9" s="92">
        <f t="shared" si="23"/>
        <v>99</v>
      </c>
      <c r="AZ9" s="92">
        <f t="shared" si="24"/>
        <v>99</v>
      </c>
      <c r="BA9" s="93">
        <f t="shared" si="25"/>
        <v>99.3</v>
      </c>
      <c r="BB9" s="91">
        <f t="shared" si="26"/>
        <v>93.2</v>
      </c>
      <c r="BC9" s="91" t="e">
        <f xml:space="preserve"> _xlfn.RANK.EQ(BB9,#REF!)</f>
        <v>#REF!</v>
      </c>
    </row>
    <row r="10" spans="1:55" ht="43.2" x14ac:dyDescent="0.3">
      <c r="A10">
        <v>7</v>
      </c>
      <c r="B10" s="91" t="str">
        <f>Лист1!E9</f>
        <v>муниципальное бюджетное общеобразовательное учреждение «Средняя школа № 7»</v>
      </c>
      <c r="C10" s="91">
        <f>Лист2!B8</f>
        <v>292</v>
      </c>
      <c r="D10" s="91">
        <f>SUMIF(Лист1!J9:X9, "&lt;2")</f>
        <v>13</v>
      </c>
      <c r="E10" s="91">
        <f>COUNTIF(Лист1!J9:X9, "&lt;2")</f>
        <v>13</v>
      </c>
      <c r="F10" s="91">
        <f>SUMIF(Лист1!Y9:BV9, "&lt;2")</f>
        <v>40</v>
      </c>
      <c r="G10" s="91">
        <f>COUNTIF(Лист1!Y9:BV9, "&lt;2")</f>
        <v>40</v>
      </c>
      <c r="H10" s="91">
        <f>SUM(Лист1!BW9:CB9)</f>
        <v>6</v>
      </c>
      <c r="I10" s="91">
        <f>Лист2!D8</f>
        <v>179</v>
      </c>
      <c r="J10" s="91">
        <f>Лист2!C8</f>
        <v>185</v>
      </c>
      <c r="K10" s="91">
        <f>Лист2!F8</f>
        <v>257</v>
      </c>
      <c r="L10" s="91">
        <f>Лист2!E8</f>
        <v>263</v>
      </c>
      <c r="M10" s="92">
        <f t="shared" si="0"/>
        <v>100</v>
      </c>
      <c r="N10" s="92">
        <f t="shared" si="1"/>
        <v>100</v>
      </c>
      <c r="O10" s="92">
        <f t="shared" si="2"/>
        <v>97</v>
      </c>
      <c r="P10" s="93">
        <f t="shared" si="3"/>
        <v>98.8</v>
      </c>
      <c r="Q10" s="91">
        <f>SUM(Лист1!CC9:CG9)</f>
        <v>5</v>
      </c>
      <c r="R10" s="91"/>
      <c r="S10" s="91"/>
      <c r="T10" s="91">
        <f>Лист2!G8</f>
        <v>282</v>
      </c>
      <c r="U10" s="91">
        <f t="shared" si="4"/>
        <v>292</v>
      </c>
      <c r="V10" s="92">
        <f t="shared" si="5"/>
        <v>100</v>
      </c>
      <c r="W10" s="92">
        <f t="shared" si="6"/>
        <v>98</v>
      </c>
      <c r="X10" s="92">
        <f t="shared" si="7"/>
        <v>97</v>
      </c>
      <c r="Y10" s="93">
        <f t="shared" si="8"/>
        <v>98.5</v>
      </c>
      <c r="Z10" s="94">
        <f>IF(Лист1!I9=2, SUM(Лист1!CH9:CL9), MAX(SUM(Лист1!CH9:CL9), (Лист1!CI9+Лист1!CK9)*3))</f>
        <v>3</v>
      </c>
      <c r="AA10" s="91">
        <f>SUM(Лист1!CM9:CR9)</f>
        <v>3</v>
      </c>
      <c r="AB10" s="91">
        <f>Лист2!I8</f>
        <v>8</v>
      </c>
      <c r="AC10" s="91">
        <f>Лист2!H8</f>
        <v>8</v>
      </c>
      <c r="AD10" s="92">
        <f t="shared" si="9"/>
        <v>60</v>
      </c>
      <c r="AE10" s="92">
        <f t="shared" si="10"/>
        <v>60</v>
      </c>
      <c r="AF10" s="95">
        <f t="shared" si="11"/>
        <v>100</v>
      </c>
      <c r="AG10" s="93">
        <f t="shared" si="12"/>
        <v>72</v>
      </c>
      <c r="AH10" s="91">
        <f>Лист2!J8</f>
        <v>281</v>
      </c>
      <c r="AI10" s="91">
        <f t="shared" si="13"/>
        <v>292</v>
      </c>
      <c r="AJ10" s="91">
        <f>Лист2!K8</f>
        <v>285</v>
      </c>
      <c r="AK10" s="91">
        <f t="shared" si="14"/>
        <v>292</v>
      </c>
      <c r="AL10" s="91">
        <f>Лист2!M8</f>
        <v>187</v>
      </c>
      <c r="AM10" s="91">
        <f>Лист2!L8</f>
        <v>189</v>
      </c>
      <c r="AN10" s="92">
        <f t="shared" si="15"/>
        <v>96</v>
      </c>
      <c r="AO10" s="92">
        <f t="shared" si="16"/>
        <v>98</v>
      </c>
      <c r="AP10" s="92">
        <f t="shared" si="17"/>
        <v>99</v>
      </c>
      <c r="AQ10" s="93">
        <f t="shared" si="18"/>
        <v>97.4</v>
      </c>
      <c r="AR10" s="91">
        <f>Лист2!N8</f>
        <v>288</v>
      </c>
      <c r="AS10" s="91">
        <f t="shared" si="19"/>
        <v>292</v>
      </c>
      <c r="AT10" s="91">
        <f>Лист2!O8</f>
        <v>291</v>
      </c>
      <c r="AU10" s="91">
        <f t="shared" si="20"/>
        <v>292</v>
      </c>
      <c r="AV10" s="91">
        <f>Лист2!P8</f>
        <v>296</v>
      </c>
      <c r="AW10" s="91">
        <f t="shared" si="21"/>
        <v>292</v>
      </c>
      <c r="AX10" s="92">
        <f t="shared" si="22"/>
        <v>99</v>
      </c>
      <c r="AY10" s="92">
        <f t="shared" si="23"/>
        <v>100</v>
      </c>
      <c r="AZ10" s="92">
        <f t="shared" si="24"/>
        <v>101</v>
      </c>
      <c r="BA10" s="93">
        <f t="shared" si="25"/>
        <v>100.2</v>
      </c>
      <c r="BB10" s="91">
        <f t="shared" si="26"/>
        <v>93.38000000000001</v>
      </c>
      <c r="BC10" s="91" t="e">
        <f xml:space="preserve"> _xlfn.RANK.EQ(BB10,#REF!)</f>
        <v>#REF!</v>
      </c>
    </row>
    <row r="11" spans="1:55" ht="43.2" x14ac:dyDescent="0.3">
      <c r="A11">
        <v>8</v>
      </c>
      <c r="B11" s="91" t="str">
        <f>Лист1!E10</f>
        <v>муниципальное бюджетное общеобразовательное учреждение «Средняя школа № 8»</v>
      </c>
      <c r="C11" s="91">
        <f>Лист2!B9</f>
        <v>17</v>
      </c>
      <c r="D11" s="91">
        <f>SUMIF(Лист1!J10:X10, "&lt;2")</f>
        <v>14</v>
      </c>
      <c r="E11" s="91">
        <f>COUNTIF(Лист1!J10:X10, "&lt;2")</f>
        <v>14</v>
      </c>
      <c r="F11" s="91">
        <f>SUMIF(Лист1!Y10:BV10, "&lt;2")</f>
        <v>43</v>
      </c>
      <c r="G11" s="91">
        <f>COUNTIF(Лист1!Y10:BV10, "&lt;2")</f>
        <v>45</v>
      </c>
      <c r="H11" s="91">
        <f>SUM(Лист1!BW10:CB10)</f>
        <v>5</v>
      </c>
      <c r="I11" s="91">
        <f>Лист2!D9</f>
        <v>14</v>
      </c>
      <c r="J11" s="91">
        <f>Лист2!C9</f>
        <v>15</v>
      </c>
      <c r="K11" s="91">
        <f>Лист2!F9</f>
        <v>14</v>
      </c>
      <c r="L11" s="91">
        <f>Лист2!E9</f>
        <v>15</v>
      </c>
      <c r="M11" s="92">
        <f t="shared" si="0"/>
        <v>98</v>
      </c>
      <c r="N11" s="92">
        <f t="shared" si="1"/>
        <v>100</v>
      </c>
      <c r="O11" s="92">
        <f t="shared" si="2"/>
        <v>93</v>
      </c>
      <c r="P11" s="93">
        <f t="shared" si="3"/>
        <v>96.6</v>
      </c>
      <c r="Q11" s="91">
        <f>SUM(Лист1!CC10:CG10)</f>
        <v>5</v>
      </c>
      <c r="R11" s="91"/>
      <c r="S11" s="91"/>
      <c r="T11" s="91">
        <f>Лист2!G9</f>
        <v>13</v>
      </c>
      <c r="U11" s="91">
        <f t="shared" si="4"/>
        <v>17</v>
      </c>
      <c r="V11" s="92">
        <f t="shared" si="5"/>
        <v>100</v>
      </c>
      <c r="W11" s="92">
        <f t="shared" si="6"/>
        <v>88</v>
      </c>
      <c r="X11" s="92">
        <f t="shared" si="7"/>
        <v>76</v>
      </c>
      <c r="Y11" s="93">
        <f t="shared" si="8"/>
        <v>88</v>
      </c>
      <c r="Z11" s="94">
        <f>IF(Лист1!I10=2, SUM(Лист1!CH10:CL10), MAX(SUM(Лист1!CH10:CL10), (Лист1!CI10+Лист1!CK10)*3))</f>
        <v>3</v>
      </c>
      <c r="AA11" s="91">
        <f>SUM(Лист1!CM10:CR10)</f>
        <v>4</v>
      </c>
      <c r="AB11" s="91">
        <f>Лист2!I9</f>
        <v>2</v>
      </c>
      <c r="AC11" s="91">
        <f>Лист2!H9</f>
        <v>3</v>
      </c>
      <c r="AD11" s="92">
        <f t="shared" si="9"/>
        <v>60</v>
      </c>
      <c r="AE11" s="92">
        <f t="shared" si="10"/>
        <v>80</v>
      </c>
      <c r="AF11" s="95">
        <f t="shared" si="11"/>
        <v>66.666666666666671</v>
      </c>
      <c r="AG11" s="93">
        <f t="shared" si="12"/>
        <v>70</v>
      </c>
      <c r="AH11" s="91">
        <f>Лист2!J9</f>
        <v>14</v>
      </c>
      <c r="AI11" s="91">
        <f t="shared" si="13"/>
        <v>17</v>
      </c>
      <c r="AJ11" s="91">
        <f>Лист2!K9</f>
        <v>14</v>
      </c>
      <c r="AK11" s="91">
        <f t="shared" si="14"/>
        <v>17</v>
      </c>
      <c r="AL11" s="91">
        <f>Лист2!M9</f>
        <v>11</v>
      </c>
      <c r="AM11" s="91">
        <f>Лист2!L9</f>
        <v>11</v>
      </c>
      <c r="AN11" s="92">
        <f t="shared" si="15"/>
        <v>82</v>
      </c>
      <c r="AO11" s="92">
        <f t="shared" si="16"/>
        <v>82</v>
      </c>
      <c r="AP11" s="92">
        <f t="shared" si="17"/>
        <v>100</v>
      </c>
      <c r="AQ11" s="93">
        <f t="shared" si="18"/>
        <v>85.6</v>
      </c>
      <c r="AR11" s="91">
        <f>Лист2!N9</f>
        <v>14</v>
      </c>
      <c r="AS11" s="91">
        <f t="shared" si="19"/>
        <v>17</v>
      </c>
      <c r="AT11" s="91">
        <f>Лист2!O9</f>
        <v>15</v>
      </c>
      <c r="AU11" s="91">
        <f t="shared" si="20"/>
        <v>17</v>
      </c>
      <c r="AV11" s="91">
        <f>Лист2!P9</f>
        <v>13</v>
      </c>
      <c r="AW11" s="91">
        <f t="shared" si="21"/>
        <v>17</v>
      </c>
      <c r="AX11" s="92">
        <f t="shared" si="22"/>
        <v>82</v>
      </c>
      <c r="AY11" s="92">
        <f t="shared" si="23"/>
        <v>88</v>
      </c>
      <c r="AZ11" s="92">
        <f t="shared" si="24"/>
        <v>76</v>
      </c>
      <c r="BA11" s="93">
        <f t="shared" si="25"/>
        <v>80.2</v>
      </c>
      <c r="BB11" s="91">
        <f t="shared" si="26"/>
        <v>84.08</v>
      </c>
      <c r="BC11" s="91" t="e">
        <f xml:space="preserve"> _xlfn.RANK.EQ(BB11,#REF!)</f>
        <v>#REF!</v>
      </c>
    </row>
    <row r="12" spans="1:55" ht="43.2" x14ac:dyDescent="0.3">
      <c r="A12">
        <v>9</v>
      </c>
      <c r="B12" s="91" t="str">
        <f>Лист1!E11</f>
        <v>муниципальное бюджетное общеобразовательное учреждение «Средняя школа № 9»</v>
      </c>
      <c r="C12" s="91">
        <f>Лист2!B10</f>
        <v>149</v>
      </c>
      <c r="D12" s="91">
        <f>SUMIF(Лист1!J11:X11, "&lt;2")</f>
        <v>13</v>
      </c>
      <c r="E12" s="91">
        <f>COUNTIF(Лист1!J11:X11, "&lt;2")</f>
        <v>14</v>
      </c>
      <c r="F12" s="91">
        <f>SUMIF(Лист1!Y11:BV11, "&lt;2")</f>
        <v>41</v>
      </c>
      <c r="G12" s="91">
        <f>COUNTIF(Лист1!Y11:BV11, "&lt;2")</f>
        <v>42</v>
      </c>
      <c r="H12" s="91">
        <f>SUM(Лист1!BW11:CB11)</f>
        <v>6</v>
      </c>
      <c r="I12" s="91">
        <f>Лист2!D10</f>
        <v>81</v>
      </c>
      <c r="J12" s="91">
        <f>Лист2!C10</f>
        <v>85</v>
      </c>
      <c r="K12" s="91">
        <f>Лист2!F10</f>
        <v>105</v>
      </c>
      <c r="L12" s="91">
        <f>Лист2!E10</f>
        <v>115</v>
      </c>
      <c r="M12" s="92">
        <f t="shared" si="0"/>
        <v>95</v>
      </c>
      <c r="N12" s="92">
        <f t="shared" si="1"/>
        <v>100</v>
      </c>
      <c r="O12" s="92">
        <f t="shared" si="2"/>
        <v>93</v>
      </c>
      <c r="P12" s="93">
        <f t="shared" si="3"/>
        <v>95.7</v>
      </c>
      <c r="Q12" s="91">
        <f>SUM(Лист1!CC11:CG11)</f>
        <v>5</v>
      </c>
      <c r="R12" s="91"/>
      <c r="S12" s="91"/>
      <c r="T12" s="91">
        <f>Лист2!G10</f>
        <v>97</v>
      </c>
      <c r="U12" s="91">
        <f t="shared" si="4"/>
        <v>149</v>
      </c>
      <c r="V12" s="92">
        <f t="shared" si="5"/>
        <v>100</v>
      </c>
      <c r="W12" s="92">
        <f t="shared" si="6"/>
        <v>82</v>
      </c>
      <c r="X12" s="92">
        <f t="shared" si="7"/>
        <v>65</v>
      </c>
      <c r="Y12" s="93">
        <f t="shared" si="8"/>
        <v>82.5</v>
      </c>
      <c r="Z12" s="94">
        <f>IF(Лист1!I11=2, SUM(Лист1!CH11:CL11), MAX(SUM(Лист1!CH11:CL11), (Лист1!CI11+Лист1!CK11)*3))</f>
        <v>3</v>
      </c>
      <c r="AA12" s="91">
        <f>SUM(Лист1!CM11:CR11)</f>
        <v>6</v>
      </c>
      <c r="AB12" s="91">
        <f>Лист2!I10</f>
        <v>9</v>
      </c>
      <c r="AC12" s="91">
        <f>Лист2!H10</f>
        <v>10</v>
      </c>
      <c r="AD12" s="92">
        <f t="shared" si="9"/>
        <v>60</v>
      </c>
      <c r="AE12" s="92">
        <f t="shared" si="10"/>
        <v>100</v>
      </c>
      <c r="AF12" s="95">
        <f t="shared" si="11"/>
        <v>90</v>
      </c>
      <c r="AG12" s="93">
        <f t="shared" si="12"/>
        <v>85</v>
      </c>
      <c r="AH12" s="91">
        <f>Лист2!J10</f>
        <v>124</v>
      </c>
      <c r="AI12" s="91">
        <f t="shared" si="13"/>
        <v>149</v>
      </c>
      <c r="AJ12" s="91">
        <f>Лист2!K10</f>
        <v>130</v>
      </c>
      <c r="AK12" s="91">
        <f t="shared" si="14"/>
        <v>149</v>
      </c>
      <c r="AL12" s="91">
        <f>Лист2!M10</f>
        <v>81</v>
      </c>
      <c r="AM12" s="91">
        <f>Лист2!L10</f>
        <v>91</v>
      </c>
      <c r="AN12" s="92">
        <f t="shared" si="15"/>
        <v>83</v>
      </c>
      <c r="AO12" s="92">
        <f t="shared" si="16"/>
        <v>87</v>
      </c>
      <c r="AP12" s="92">
        <f t="shared" si="17"/>
        <v>89</v>
      </c>
      <c r="AQ12" s="93">
        <f t="shared" si="18"/>
        <v>85.8</v>
      </c>
      <c r="AR12" s="91">
        <f>Лист2!N10</f>
        <v>110</v>
      </c>
      <c r="AS12" s="91">
        <f t="shared" si="19"/>
        <v>149</v>
      </c>
      <c r="AT12" s="91">
        <f>Лист2!O10</f>
        <v>129</v>
      </c>
      <c r="AU12" s="91">
        <f t="shared" si="20"/>
        <v>149</v>
      </c>
      <c r="AV12" s="91">
        <f>Лист2!P10</f>
        <v>129</v>
      </c>
      <c r="AW12" s="91">
        <f t="shared" si="21"/>
        <v>149</v>
      </c>
      <c r="AX12" s="92">
        <f t="shared" si="22"/>
        <v>74</v>
      </c>
      <c r="AY12" s="92">
        <f t="shared" si="23"/>
        <v>87</v>
      </c>
      <c r="AZ12" s="92">
        <f t="shared" si="24"/>
        <v>87</v>
      </c>
      <c r="BA12" s="93">
        <f t="shared" si="25"/>
        <v>83.1</v>
      </c>
      <c r="BB12" s="91">
        <f t="shared" si="26"/>
        <v>86.42</v>
      </c>
      <c r="BC12" s="91" t="e">
        <f xml:space="preserve"> _xlfn.RANK.EQ(BB12,#REF!)</f>
        <v>#REF!</v>
      </c>
    </row>
    <row r="13" spans="1:55" ht="43.2" x14ac:dyDescent="0.3">
      <c r="A13">
        <v>10</v>
      </c>
      <c r="B13" s="91" t="str">
        <f>Лист1!E12</f>
        <v>муниципальное бюджетное общеобразовательное учреждение «Средняя школа № 11»</v>
      </c>
      <c r="C13" s="91">
        <f>Лист2!B11</f>
        <v>483</v>
      </c>
      <c r="D13" s="91">
        <f>SUMIF(Лист1!J12:X12, "&lt;2")</f>
        <v>14</v>
      </c>
      <c r="E13" s="91">
        <f>COUNTIF(Лист1!J12:X12, "&lt;2")</f>
        <v>14</v>
      </c>
      <c r="F13" s="91">
        <f>SUMIF(Лист1!Y12:BV12, "&lt;2")</f>
        <v>40</v>
      </c>
      <c r="G13" s="91">
        <f>COUNTIF(Лист1!Y12:BV12, "&lt;2")</f>
        <v>41</v>
      </c>
      <c r="H13" s="91">
        <f>SUM(Лист1!BW12:CB12)</f>
        <v>5</v>
      </c>
      <c r="I13" s="91">
        <f>Лист2!D11</f>
        <v>271</v>
      </c>
      <c r="J13" s="91">
        <f>Лист2!C11</f>
        <v>300</v>
      </c>
      <c r="K13" s="91">
        <f>Лист2!F11</f>
        <v>306</v>
      </c>
      <c r="L13" s="91">
        <f>Лист2!E11</f>
        <v>341</v>
      </c>
      <c r="M13" s="92">
        <f t="shared" si="0"/>
        <v>99</v>
      </c>
      <c r="N13" s="92">
        <f t="shared" si="1"/>
        <v>100</v>
      </c>
      <c r="O13" s="92">
        <f t="shared" si="2"/>
        <v>90</v>
      </c>
      <c r="P13" s="93">
        <f t="shared" si="3"/>
        <v>95.7</v>
      </c>
      <c r="Q13" s="91">
        <f>SUM(Лист1!CC12:CG12)</f>
        <v>5</v>
      </c>
      <c r="R13" s="91"/>
      <c r="S13" s="91"/>
      <c r="T13" s="91">
        <f>Лист2!G11</f>
        <v>336</v>
      </c>
      <c r="U13" s="91">
        <f t="shared" si="4"/>
        <v>483</v>
      </c>
      <c r="V13" s="92">
        <f t="shared" si="5"/>
        <v>100</v>
      </c>
      <c r="W13" s="92">
        <f t="shared" si="6"/>
        <v>85</v>
      </c>
      <c r="X13" s="92">
        <f t="shared" si="7"/>
        <v>70</v>
      </c>
      <c r="Y13" s="93">
        <f t="shared" si="8"/>
        <v>85</v>
      </c>
      <c r="Z13" s="94">
        <f>IF(Лист1!I12=2, SUM(Лист1!CH12:CL12), MAX(SUM(Лист1!CH12:CL12), (Лист1!CI12+Лист1!CK12)*3))</f>
        <v>4</v>
      </c>
      <c r="AA13" s="91">
        <f>SUM(Лист1!CM12:CR12)</f>
        <v>6</v>
      </c>
      <c r="AB13" s="91">
        <f>Лист2!I11</f>
        <v>17</v>
      </c>
      <c r="AC13" s="91">
        <f>Лист2!H11</f>
        <v>21</v>
      </c>
      <c r="AD13" s="92">
        <f t="shared" si="9"/>
        <v>80</v>
      </c>
      <c r="AE13" s="92">
        <f t="shared" si="10"/>
        <v>100</v>
      </c>
      <c r="AF13" s="95">
        <f t="shared" si="11"/>
        <v>80.952380952380949</v>
      </c>
      <c r="AG13" s="93">
        <f t="shared" si="12"/>
        <v>88.3</v>
      </c>
      <c r="AH13" s="91">
        <f>Лист2!J11</f>
        <v>435</v>
      </c>
      <c r="AI13" s="91">
        <f t="shared" si="13"/>
        <v>483</v>
      </c>
      <c r="AJ13" s="91">
        <f>Лист2!K11</f>
        <v>424</v>
      </c>
      <c r="AK13" s="91">
        <f t="shared" si="14"/>
        <v>483</v>
      </c>
      <c r="AL13" s="91">
        <f>Лист2!M11</f>
        <v>296</v>
      </c>
      <c r="AM13" s="91">
        <f>Лист2!L11</f>
        <v>315</v>
      </c>
      <c r="AN13" s="92">
        <f t="shared" si="15"/>
        <v>90</v>
      </c>
      <c r="AO13" s="92">
        <f t="shared" si="16"/>
        <v>88</v>
      </c>
      <c r="AP13" s="92">
        <f t="shared" si="17"/>
        <v>94</v>
      </c>
      <c r="AQ13" s="93">
        <f t="shared" si="18"/>
        <v>90</v>
      </c>
      <c r="AR13" s="91">
        <f>Лист2!N11</f>
        <v>379</v>
      </c>
      <c r="AS13" s="91">
        <f t="shared" si="19"/>
        <v>483</v>
      </c>
      <c r="AT13" s="91">
        <f>Лист2!O11</f>
        <v>406</v>
      </c>
      <c r="AU13" s="91">
        <f t="shared" si="20"/>
        <v>483</v>
      </c>
      <c r="AV13" s="91">
        <f>Лист2!P11</f>
        <v>404</v>
      </c>
      <c r="AW13" s="91">
        <f t="shared" si="21"/>
        <v>483</v>
      </c>
      <c r="AX13" s="92">
        <f t="shared" si="22"/>
        <v>78</v>
      </c>
      <c r="AY13" s="92">
        <f t="shared" si="23"/>
        <v>84</v>
      </c>
      <c r="AZ13" s="92">
        <f t="shared" si="24"/>
        <v>84</v>
      </c>
      <c r="BA13" s="93">
        <f t="shared" si="25"/>
        <v>82.2</v>
      </c>
      <c r="BB13" s="91">
        <f t="shared" si="26"/>
        <v>88.24</v>
      </c>
      <c r="BC13" s="91" t="e">
        <f xml:space="preserve"> _xlfn.RANK.EQ(BB13,#REF!)</f>
        <v>#REF!</v>
      </c>
    </row>
    <row r="14" spans="1:55" ht="43.2" x14ac:dyDescent="0.3">
      <c r="A14">
        <v>11</v>
      </c>
      <c r="B14" s="91" t="str">
        <f>Лист1!E13</f>
        <v>муниципальное бюджетное общеобразовательное учреждение «Средняя школа № 14»</v>
      </c>
      <c r="C14" s="91">
        <f>Лист2!B12</f>
        <v>408</v>
      </c>
      <c r="D14" s="91">
        <f>SUMIF(Лист1!J13:X13, "&lt;2")</f>
        <v>14</v>
      </c>
      <c r="E14" s="91">
        <f>COUNTIF(Лист1!J13:X13, "&lt;2")</f>
        <v>14</v>
      </c>
      <c r="F14" s="91">
        <f>SUMIF(Лист1!Y13:BV13, "&lt;2")</f>
        <v>45</v>
      </c>
      <c r="G14" s="91">
        <f>COUNTIF(Лист1!Y13:BV13, "&lt;2")</f>
        <v>45</v>
      </c>
      <c r="H14" s="91">
        <f>SUM(Лист1!BW13:CB13)</f>
        <v>6</v>
      </c>
      <c r="I14" s="91">
        <f>Лист2!D12</f>
        <v>295</v>
      </c>
      <c r="J14" s="91">
        <f>Лист2!C12</f>
        <v>304</v>
      </c>
      <c r="K14" s="91">
        <f>Лист2!F12</f>
        <v>321</v>
      </c>
      <c r="L14" s="91">
        <f>Лист2!E12</f>
        <v>340</v>
      </c>
      <c r="M14" s="92">
        <f t="shared" si="0"/>
        <v>100</v>
      </c>
      <c r="N14" s="92">
        <f t="shared" si="1"/>
        <v>100</v>
      </c>
      <c r="O14" s="92">
        <f t="shared" si="2"/>
        <v>96</v>
      </c>
      <c r="P14" s="93">
        <f t="shared" si="3"/>
        <v>98.4</v>
      </c>
      <c r="Q14" s="91">
        <f>SUM(Лист1!CC13:CG13)</f>
        <v>5</v>
      </c>
      <c r="R14" s="91"/>
      <c r="S14" s="91"/>
      <c r="T14" s="91">
        <f>Лист2!G12</f>
        <v>342</v>
      </c>
      <c r="U14" s="91">
        <f t="shared" si="4"/>
        <v>408</v>
      </c>
      <c r="V14" s="92">
        <f t="shared" si="5"/>
        <v>100</v>
      </c>
      <c r="W14" s="92">
        <f t="shared" si="6"/>
        <v>92</v>
      </c>
      <c r="X14" s="92">
        <f t="shared" si="7"/>
        <v>84</v>
      </c>
      <c r="Y14" s="93">
        <f t="shared" si="8"/>
        <v>92</v>
      </c>
      <c r="Z14" s="94">
        <f>IF(Лист1!I13=2, SUM(Лист1!CH13:CL13), MAX(SUM(Лист1!CH13:CL13), (Лист1!CI13+Лист1!CK13)*3))</f>
        <v>5</v>
      </c>
      <c r="AA14" s="91">
        <f>SUM(Лист1!CM13:CR13)</f>
        <v>6</v>
      </c>
      <c r="AB14" s="91">
        <f>Лист2!I12</f>
        <v>30</v>
      </c>
      <c r="AC14" s="91">
        <f>Лист2!H12</f>
        <v>31</v>
      </c>
      <c r="AD14" s="92">
        <f t="shared" si="9"/>
        <v>100</v>
      </c>
      <c r="AE14" s="92">
        <f t="shared" si="10"/>
        <v>100</v>
      </c>
      <c r="AF14" s="95">
        <f t="shared" si="11"/>
        <v>96.774193548387103</v>
      </c>
      <c r="AG14" s="93">
        <f t="shared" si="12"/>
        <v>99</v>
      </c>
      <c r="AH14" s="91">
        <f>Лист2!J12</f>
        <v>378</v>
      </c>
      <c r="AI14" s="91">
        <f t="shared" si="13"/>
        <v>408</v>
      </c>
      <c r="AJ14" s="91">
        <f>Лист2!K12</f>
        <v>384</v>
      </c>
      <c r="AK14" s="91">
        <f t="shared" si="14"/>
        <v>408</v>
      </c>
      <c r="AL14" s="91">
        <f>Лист2!M12</f>
        <v>291</v>
      </c>
      <c r="AM14" s="91">
        <f>Лист2!L12</f>
        <v>302</v>
      </c>
      <c r="AN14" s="92">
        <f t="shared" si="15"/>
        <v>93</v>
      </c>
      <c r="AO14" s="92">
        <f t="shared" si="16"/>
        <v>94</v>
      </c>
      <c r="AP14" s="92">
        <f t="shared" si="17"/>
        <v>96</v>
      </c>
      <c r="AQ14" s="93">
        <f t="shared" si="18"/>
        <v>94</v>
      </c>
      <c r="AR14" s="91">
        <f>Лист2!N12</f>
        <v>364</v>
      </c>
      <c r="AS14" s="91">
        <f t="shared" si="19"/>
        <v>408</v>
      </c>
      <c r="AT14" s="91">
        <f>Лист2!O12</f>
        <v>380</v>
      </c>
      <c r="AU14" s="91">
        <f t="shared" si="20"/>
        <v>408</v>
      </c>
      <c r="AV14" s="91">
        <f>Лист2!P12</f>
        <v>387</v>
      </c>
      <c r="AW14" s="91">
        <f t="shared" si="21"/>
        <v>408</v>
      </c>
      <c r="AX14" s="92">
        <f t="shared" si="22"/>
        <v>89</v>
      </c>
      <c r="AY14" s="92">
        <f t="shared" si="23"/>
        <v>93</v>
      </c>
      <c r="AZ14" s="92">
        <f t="shared" si="24"/>
        <v>95</v>
      </c>
      <c r="BA14" s="93">
        <f t="shared" si="25"/>
        <v>92.8</v>
      </c>
      <c r="BB14" s="91">
        <f t="shared" si="26"/>
        <v>95.24</v>
      </c>
      <c r="BC14" s="91" t="e">
        <f xml:space="preserve"> _xlfn.RANK.EQ(BB14,#REF!)</f>
        <v>#REF!</v>
      </c>
    </row>
    <row r="15" spans="1:55" ht="57.6" x14ac:dyDescent="0.3">
      <c r="A15">
        <v>12</v>
      </c>
      <c r="B15" s="91" t="str">
        <f>Лист1!E14</f>
        <v>муниципальное бюджетное общеобразовательное учреждение «Средняя общеобразовательная школа № 15»</v>
      </c>
      <c r="C15" s="91">
        <f>Лист2!B13</f>
        <v>193</v>
      </c>
      <c r="D15" s="91">
        <f>SUMIF(Лист1!J14:X14, "&lt;2")</f>
        <v>14</v>
      </c>
      <c r="E15" s="91">
        <f>COUNTIF(Лист1!J14:X14, "&lt;2")</f>
        <v>14</v>
      </c>
      <c r="F15" s="91">
        <f>SUMIF(Лист1!Y14:BV14, "&lt;2")</f>
        <v>43</v>
      </c>
      <c r="G15" s="91">
        <f>COUNTIF(Лист1!Y14:BV14, "&lt;2")</f>
        <v>43</v>
      </c>
      <c r="H15" s="91">
        <f>SUM(Лист1!BW14:CB14)</f>
        <v>6</v>
      </c>
      <c r="I15" s="91">
        <f>Лист2!D13</f>
        <v>126</v>
      </c>
      <c r="J15" s="91">
        <f>Лист2!C13</f>
        <v>135</v>
      </c>
      <c r="K15" s="91">
        <f>Лист2!F13</f>
        <v>137</v>
      </c>
      <c r="L15" s="91">
        <f>Лист2!E13</f>
        <v>161</v>
      </c>
      <c r="M15" s="92">
        <f t="shared" si="0"/>
        <v>100</v>
      </c>
      <c r="N15" s="92">
        <f t="shared" si="1"/>
        <v>100</v>
      </c>
      <c r="O15" s="92">
        <f t="shared" si="2"/>
        <v>89</v>
      </c>
      <c r="P15" s="93">
        <f t="shared" si="3"/>
        <v>95.6</v>
      </c>
      <c r="Q15" s="91">
        <f>SUM(Лист1!CC14:CG14)</f>
        <v>5</v>
      </c>
      <c r="R15" s="91"/>
      <c r="S15" s="91"/>
      <c r="T15" s="91">
        <f>Лист2!G13</f>
        <v>110</v>
      </c>
      <c r="U15" s="91">
        <f t="shared" si="4"/>
        <v>193</v>
      </c>
      <c r="V15" s="92">
        <f t="shared" si="5"/>
        <v>100</v>
      </c>
      <c r="W15" s="92">
        <f t="shared" si="6"/>
        <v>78</v>
      </c>
      <c r="X15" s="92">
        <f t="shared" si="7"/>
        <v>57</v>
      </c>
      <c r="Y15" s="93">
        <f t="shared" si="8"/>
        <v>78.5</v>
      </c>
      <c r="Z15" s="94">
        <f>IF(Лист1!I14=2, SUM(Лист1!CH14:CL14), MAX(SUM(Лист1!CH14:CL14), (Лист1!CI14+Лист1!CK14)*3))</f>
        <v>4</v>
      </c>
      <c r="AA15" s="91">
        <f>SUM(Лист1!CM14:CR14)</f>
        <v>5</v>
      </c>
      <c r="AB15" s="91">
        <f>Лист2!I13</f>
        <v>7</v>
      </c>
      <c r="AC15" s="91">
        <f>Лист2!H13</f>
        <v>8</v>
      </c>
      <c r="AD15" s="92">
        <f t="shared" si="9"/>
        <v>80</v>
      </c>
      <c r="AE15" s="92">
        <f t="shared" si="10"/>
        <v>100</v>
      </c>
      <c r="AF15" s="95">
        <f t="shared" si="11"/>
        <v>87.5</v>
      </c>
      <c r="AG15" s="93">
        <f t="shared" si="12"/>
        <v>90.3</v>
      </c>
      <c r="AH15" s="91">
        <f>Лист2!J13</f>
        <v>159</v>
      </c>
      <c r="AI15" s="91">
        <f t="shared" si="13"/>
        <v>193</v>
      </c>
      <c r="AJ15" s="91">
        <f>Лист2!K13</f>
        <v>160</v>
      </c>
      <c r="AK15" s="91">
        <f t="shared" si="14"/>
        <v>193</v>
      </c>
      <c r="AL15" s="91">
        <f>Лист2!M13</f>
        <v>102</v>
      </c>
      <c r="AM15" s="91">
        <f>Лист2!L13</f>
        <v>111</v>
      </c>
      <c r="AN15" s="92">
        <f t="shared" si="15"/>
        <v>82</v>
      </c>
      <c r="AO15" s="92">
        <f t="shared" si="16"/>
        <v>83</v>
      </c>
      <c r="AP15" s="92">
        <f t="shared" si="17"/>
        <v>92</v>
      </c>
      <c r="AQ15" s="93">
        <f t="shared" si="18"/>
        <v>84.4</v>
      </c>
      <c r="AR15" s="91">
        <f>Лист2!N13</f>
        <v>136</v>
      </c>
      <c r="AS15" s="91">
        <f t="shared" si="19"/>
        <v>193</v>
      </c>
      <c r="AT15" s="91">
        <f>Лист2!O13</f>
        <v>146</v>
      </c>
      <c r="AU15" s="91">
        <f t="shared" si="20"/>
        <v>193</v>
      </c>
      <c r="AV15" s="91">
        <f>Лист2!P13</f>
        <v>153</v>
      </c>
      <c r="AW15" s="91">
        <f t="shared" si="21"/>
        <v>193</v>
      </c>
      <c r="AX15" s="92">
        <f t="shared" si="22"/>
        <v>70</v>
      </c>
      <c r="AY15" s="92">
        <f t="shared" si="23"/>
        <v>76</v>
      </c>
      <c r="AZ15" s="92">
        <f t="shared" si="24"/>
        <v>79</v>
      </c>
      <c r="BA15" s="93">
        <f t="shared" si="25"/>
        <v>75.7</v>
      </c>
      <c r="BB15" s="91">
        <f t="shared" si="26"/>
        <v>84.899999999999991</v>
      </c>
      <c r="BC15" s="91" t="e">
        <f xml:space="preserve"> _xlfn.RANK.EQ(BB15,#REF!)</f>
        <v>#REF!</v>
      </c>
    </row>
    <row r="16" spans="1:55" ht="43.2" x14ac:dyDescent="0.3">
      <c r="A16">
        <v>13</v>
      </c>
      <c r="B16" s="91" t="str">
        <f>Лист1!E15</f>
        <v>муниципальное бюджетное общеобразовательное учреждение «Средняя школа № 17"</v>
      </c>
      <c r="C16" s="91">
        <f>Лист2!B14</f>
        <v>103</v>
      </c>
      <c r="D16" s="91">
        <f>SUMIF(Лист1!J15:X15, "&lt;2")</f>
        <v>14</v>
      </c>
      <c r="E16" s="91">
        <f>COUNTIF(Лист1!J15:X15, "&lt;2")</f>
        <v>14</v>
      </c>
      <c r="F16" s="91">
        <f>SUMIF(Лист1!Y15:BV15, "&lt;2")</f>
        <v>31</v>
      </c>
      <c r="G16" s="91">
        <f>COUNTIF(Лист1!Y15:BV15, "&lt;2")</f>
        <v>37</v>
      </c>
      <c r="H16" s="91">
        <f>SUM(Лист1!BW15:CB15)</f>
        <v>6</v>
      </c>
      <c r="I16" s="91">
        <f>Лист2!D14</f>
        <v>57</v>
      </c>
      <c r="J16" s="91">
        <f>Лист2!C14</f>
        <v>67</v>
      </c>
      <c r="K16" s="91">
        <f>Лист2!F14</f>
        <v>64</v>
      </c>
      <c r="L16" s="91">
        <f>Лист2!E14</f>
        <v>80</v>
      </c>
      <c r="M16" s="92">
        <f t="shared" si="0"/>
        <v>92</v>
      </c>
      <c r="N16" s="92">
        <f t="shared" si="1"/>
        <v>100</v>
      </c>
      <c r="O16" s="92">
        <f t="shared" si="2"/>
        <v>83</v>
      </c>
      <c r="P16" s="93">
        <f t="shared" si="3"/>
        <v>90.8</v>
      </c>
      <c r="Q16" s="91">
        <f>SUM(Лист1!CC15:CG15)</f>
        <v>5</v>
      </c>
      <c r="R16" s="91"/>
      <c r="S16" s="91"/>
      <c r="T16" s="91">
        <f>Лист2!G14</f>
        <v>57</v>
      </c>
      <c r="U16" s="91">
        <f t="shared" si="4"/>
        <v>103</v>
      </c>
      <c r="V16" s="92">
        <f t="shared" si="5"/>
        <v>100</v>
      </c>
      <c r="W16" s="92">
        <f t="shared" si="6"/>
        <v>77</v>
      </c>
      <c r="X16" s="92">
        <f t="shared" si="7"/>
        <v>55</v>
      </c>
      <c r="Y16" s="93">
        <f t="shared" si="8"/>
        <v>77.5</v>
      </c>
      <c r="Z16" s="94">
        <f>IF(Лист1!I15=2, SUM(Лист1!CH15:CL15), MAX(SUM(Лист1!CH15:CL15), (Лист1!CI15+Лист1!CK15)*3))</f>
        <v>0</v>
      </c>
      <c r="AA16" s="91">
        <f>SUM(Лист1!CM15:CR15)</f>
        <v>2</v>
      </c>
      <c r="AB16" s="91">
        <f>Лист2!I14</f>
        <v>2</v>
      </c>
      <c r="AC16" s="91">
        <f>Лист2!H14</f>
        <v>3</v>
      </c>
      <c r="AD16" s="92">
        <f t="shared" si="9"/>
        <v>0</v>
      </c>
      <c r="AE16" s="92">
        <f t="shared" si="10"/>
        <v>40</v>
      </c>
      <c r="AF16" s="95">
        <f t="shared" si="11"/>
        <v>66.666666666666671</v>
      </c>
      <c r="AG16" s="93">
        <f t="shared" si="12"/>
        <v>36</v>
      </c>
      <c r="AH16" s="91">
        <f>Лист2!J14</f>
        <v>87</v>
      </c>
      <c r="AI16" s="91">
        <f t="shared" si="13"/>
        <v>103</v>
      </c>
      <c r="AJ16" s="91">
        <f>Лист2!K14</f>
        <v>83</v>
      </c>
      <c r="AK16" s="91">
        <f t="shared" si="14"/>
        <v>103</v>
      </c>
      <c r="AL16" s="91">
        <f>Лист2!M14</f>
        <v>55</v>
      </c>
      <c r="AM16" s="91">
        <f>Лист2!L14</f>
        <v>66</v>
      </c>
      <c r="AN16" s="92">
        <f t="shared" si="15"/>
        <v>84</v>
      </c>
      <c r="AO16" s="92">
        <f t="shared" si="16"/>
        <v>81</v>
      </c>
      <c r="AP16" s="92">
        <f t="shared" si="17"/>
        <v>83</v>
      </c>
      <c r="AQ16" s="93">
        <f t="shared" si="18"/>
        <v>82.6</v>
      </c>
      <c r="AR16" s="91">
        <f>Лист2!N14</f>
        <v>61</v>
      </c>
      <c r="AS16" s="91">
        <f t="shared" si="19"/>
        <v>103</v>
      </c>
      <c r="AT16" s="91">
        <f>Лист2!O14</f>
        <v>89</v>
      </c>
      <c r="AU16" s="91">
        <f t="shared" si="20"/>
        <v>103</v>
      </c>
      <c r="AV16" s="91">
        <f>Лист2!P14</f>
        <v>77</v>
      </c>
      <c r="AW16" s="91">
        <f t="shared" si="21"/>
        <v>103</v>
      </c>
      <c r="AX16" s="92">
        <f t="shared" si="22"/>
        <v>59</v>
      </c>
      <c r="AY16" s="92">
        <f t="shared" si="23"/>
        <v>86</v>
      </c>
      <c r="AZ16" s="92">
        <f t="shared" si="24"/>
        <v>75</v>
      </c>
      <c r="BA16" s="93">
        <f t="shared" si="25"/>
        <v>72.400000000000006</v>
      </c>
      <c r="BB16" s="91">
        <f t="shared" si="26"/>
        <v>71.859999999999985</v>
      </c>
      <c r="BC16" s="91" t="e">
        <f xml:space="preserve"> _xlfn.RANK.EQ(BB16,#REF!)</f>
        <v>#REF!</v>
      </c>
    </row>
    <row r="17" spans="1:55" ht="43.2" x14ac:dyDescent="0.3">
      <c r="A17">
        <v>14</v>
      </c>
      <c r="B17" s="91" t="str">
        <f>Лист1!E16</f>
        <v>муниципальное бюджетное общеобразовательное учреждение «Средняя школа № 18»</v>
      </c>
      <c r="C17" s="91">
        <f>Лист2!B15</f>
        <v>192</v>
      </c>
      <c r="D17" s="91">
        <f>SUMIF(Лист1!J16:X16, "&lt;2")</f>
        <v>14</v>
      </c>
      <c r="E17" s="91">
        <f>COUNTIF(Лист1!J16:X16, "&lt;2")</f>
        <v>14</v>
      </c>
      <c r="F17" s="91">
        <f>SUMIF(Лист1!Y16:BV16, "&lt;2")</f>
        <v>45</v>
      </c>
      <c r="G17" s="91">
        <f>COUNTIF(Лист1!Y16:BV16, "&lt;2")</f>
        <v>45</v>
      </c>
      <c r="H17" s="91">
        <f>SUM(Лист1!BW16:CB16)</f>
        <v>6</v>
      </c>
      <c r="I17" s="91">
        <f>Лист2!D15</f>
        <v>187</v>
      </c>
      <c r="J17" s="91">
        <f>Лист2!C15</f>
        <v>189</v>
      </c>
      <c r="K17" s="91">
        <f>Лист2!F15</f>
        <v>189</v>
      </c>
      <c r="L17" s="91">
        <f>Лист2!E15</f>
        <v>192</v>
      </c>
      <c r="M17" s="92">
        <f t="shared" si="0"/>
        <v>100</v>
      </c>
      <c r="N17" s="92">
        <f t="shared" si="1"/>
        <v>100</v>
      </c>
      <c r="O17" s="92">
        <f t="shared" si="2"/>
        <v>99</v>
      </c>
      <c r="P17" s="93">
        <f t="shared" si="3"/>
        <v>99.6</v>
      </c>
      <c r="Q17" s="91">
        <f>SUM(Лист1!CC16:CG16)</f>
        <v>5</v>
      </c>
      <c r="R17" s="91"/>
      <c r="S17" s="91"/>
      <c r="T17" s="91">
        <f>Лист2!G15</f>
        <v>187</v>
      </c>
      <c r="U17" s="91">
        <f t="shared" si="4"/>
        <v>192</v>
      </c>
      <c r="V17" s="92">
        <f t="shared" si="5"/>
        <v>100</v>
      </c>
      <c r="W17" s="92">
        <f t="shared" si="6"/>
        <v>98</v>
      </c>
      <c r="X17" s="92">
        <f t="shared" si="7"/>
        <v>97</v>
      </c>
      <c r="Y17" s="93">
        <f t="shared" si="8"/>
        <v>98.5</v>
      </c>
      <c r="Z17" s="94">
        <f>IF(Лист1!I16=2, SUM(Лист1!CH16:CL16), MAX(SUM(Лист1!CH16:CL16), (Лист1!CI16+Лист1!CK16)*3))</f>
        <v>4</v>
      </c>
      <c r="AA17" s="91">
        <f>SUM(Лист1!CM16:CR16)</f>
        <v>6</v>
      </c>
      <c r="AB17" s="91">
        <f>Лист2!I15</f>
        <v>15</v>
      </c>
      <c r="AC17" s="91">
        <f>Лист2!H15</f>
        <v>17</v>
      </c>
      <c r="AD17" s="92">
        <f t="shared" si="9"/>
        <v>80</v>
      </c>
      <c r="AE17" s="92">
        <f t="shared" si="10"/>
        <v>100</v>
      </c>
      <c r="AF17" s="95">
        <f t="shared" si="11"/>
        <v>88.235294117647058</v>
      </c>
      <c r="AG17" s="93">
        <f t="shared" si="12"/>
        <v>90.5</v>
      </c>
      <c r="AH17" s="91">
        <f>Лист2!J15</f>
        <v>188</v>
      </c>
      <c r="AI17" s="91">
        <f t="shared" si="13"/>
        <v>192</v>
      </c>
      <c r="AJ17" s="91">
        <f>Лист2!K15</f>
        <v>189</v>
      </c>
      <c r="AK17" s="91">
        <f t="shared" si="14"/>
        <v>192</v>
      </c>
      <c r="AL17" s="91">
        <f>Лист2!M15</f>
        <v>189</v>
      </c>
      <c r="AM17" s="91">
        <f>Лист2!L15</f>
        <v>192</v>
      </c>
      <c r="AN17" s="92">
        <f t="shared" si="15"/>
        <v>98</v>
      </c>
      <c r="AO17" s="92">
        <f t="shared" si="16"/>
        <v>98</v>
      </c>
      <c r="AP17" s="92">
        <f t="shared" si="17"/>
        <v>98</v>
      </c>
      <c r="AQ17" s="93">
        <f t="shared" si="18"/>
        <v>98</v>
      </c>
      <c r="AR17" s="91">
        <f>Лист2!N15</f>
        <v>190</v>
      </c>
      <c r="AS17" s="91">
        <f t="shared" si="19"/>
        <v>192</v>
      </c>
      <c r="AT17" s="91">
        <f>Лист2!O15</f>
        <v>190</v>
      </c>
      <c r="AU17" s="91">
        <f t="shared" si="20"/>
        <v>192</v>
      </c>
      <c r="AV17" s="91">
        <f>Лист2!P15</f>
        <v>189</v>
      </c>
      <c r="AW17" s="91">
        <f t="shared" si="21"/>
        <v>192</v>
      </c>
      <c r="AX17" s="92">
        <f t="shared" si="22"/>
        <v>99</v>
      </c>
      <c r="AY17" s="92">
        <f t="shared" si="23"/>
        <v>99</v>
      </c>
      <c r="AZ17" s="92">
        <f t="shared" si="24"/>
        <v>98</v>
      </c>
      <c r="BA17" s="93">
        <f t="shared" si="25"/>
        <v>98.5</v>
      </c>
      <c r="BB17" s="91">
        <f t="shared" si="26"/>
        <v>97.02000000000001</v>
      </c>
      <c r="BC17" s="91" t="e">
        <f xml:space="preserve"> _xlfn.RANK.EQ(BB17,#REF!)</f>
        <v>#REF!</v>
      </c>
    </row>
    <row r="18" spans="1:55" ht="43.2" x14ac:dyDescent="0.3">
      <c r="A18">
        <v>15</v>
      </c>
      <c r="B18" s="91" t="str">
        <f>Лист1!E17</f>
        <v>муниципальное бюджетное общеобразовательное учреждение «Средняя школа № 19»</v>
      </c>
      <c r="C18" s="91">
        <f>Лист2!B16</f>
        <v>320</v>
      </c>
      <c r="D18" s="91">
        <f>SUMIF(Лист1!J17:X17, "&lt;2")</f>
        <v>13</v>
      </c>
      <c r="E18" s="91">
        <f>COUNTIF(Лист1!J17:X17, "&lt;2")</f>
        <v>13</v>
      </c>
      <c r="F18" s="91">
        <f>SUMIF(Лист1!Y17:BV17, "&lt;2")</f>
        <v>40</v>
      </c>
      <c r="G18" s="91">
        <f>COUNTIF(Лист1!Y17:BV17, "&lt;2")</f>
        <v>41</v>
      </c>
      <c r="H18" s="91">
        <f>SUM(Лист1!BW17:CB17)</f>
        <v>4</v>
      </c>
      <c r="I18" s="91">
        <f>Лист2!D16</f>
        <v>202</v>
      </c>
      <c r="J18" s="91">
        <f>Лист2!C16</f>
        <v>229</v>
      </c>
      <c r="K18" s="91">
        <f>Лист2!F16</f>
        <v>239</v>
      </c>
      <c r="L18" s="91">
        <f>Лист2!E16</f>
        <v>279</v>
      </c>
      <c r="M18" s="92">
        <f t="shared" si="0"/>
        <v>99</v>
      </c>
      <c r="N18" s="92">
        <f t="shared" si="1"/>
        <v>100</v>
      </c>
      <c r="O18" s="92">
        <f t="shared" si="2"/>
        <v>87</v>
      </c>
      <c r="P18" s="93">
        <f t="shared" si="3"/>
        <v>94.5</v>
      </c>
      <c r="Q18" s="91">
        <f>SUM(Лист1!CC17:CG17)</f>
        <v>5</v>
      </c>
      <c r="R18" s="91"/>
      <c r="S18" s="91"/>
      <c r="T18" s="91">
        <f>Лист2!G16</f>
        <v>192</v>
      </c>
      <c r="U18" s="91">
        <f t="shared" si="4"/>
        <v>320</v>
      </c>
      <c r="V18" s="92">
        <f t="shared" si="5"/>
        <v>100</v>
      </c>
      <c r="W18" s="92">
        <f t="shared" si="6"/>
        <v>80</v>
      </c>
      <c r="X18" s="92">
        <f t="shared" si="7"/>
        <v>60</v>
      </c>
      <c r="Y18" s="93">
        <f t="shared" si="8"/>
        <v>80</v>
      </c>
      <c r="Z18" s="94">
        <f>IF(Лист1!I17=2, SUM(Лист1!CH17:CL17), MAX(SUM(Лист1!CH17:CL17), (Лист1!CI17+Лист1!CK17)*3))</f>
        <v>4</v>
      </c>
      <c r="AA18" s="91">
        <f>SUM(Лист1!CM17:CR17)</f>
        <v>2</v>
      </c>
      <c r="AB18" s="91">
        <f>Лист2!I16</f>
        <v>2</v>
      </c>
      <c r="AC18" s="91">
        <f>Лист2!H16</f>
        <v>6</v>
      </c>
      <c r="AD18" s="92">
        <f t="shared" si="9"/>
        <v>80</v>
      </c>
      <c r="AE18" s="92">
        <f t="shared" si="10"/>
        <v>40</v>
      </c>
      <c r="AF18" s="95">
        <f t="shared" si="11"/>
        <v>33.333333333333336</v>
      </c>
      <c r="AG18" s="93">
        <f t="shared" si="12"/>
        <v>50</v>
      </c>
      <c r="AH18" s="91">
        <f>Лист2!J16</f>
        <v>283</v>
      </c>
      <c r="AI18" s="91">
        <f t="shared" si="13"/>
        <v>320</v>
      </c>
      <c r="AJ18" s="91">
        <f>Лист2!K16</f>
        <v>269</v>
      </c>
      <c r="AK18" s="91">
        <f t="shared" si="14"/>
        <v>320</v>
      </c>
      <c r="AL18" s="91">
        <f>Лист2!M16</f>
        <v>195</v>
      </c>
      <c r="AM18" s="91">
        <f>Лист2!L16</f>
        <v>212</v>
      </c>
      <c r="AN18" s="92">
        <f t="shared" si="15"/>
        <v>88</v>
      </c>
      <c r="AO18" s="92">
        <f t="shared" si="16"/>
        <v>84</v>
      </c>
      <c r="AP18" s="92">
        <f t="shared" si="17"/>
        <v>92</v>
      </c>
      <c r="AQ18" s="93">
        <f t="shared" si="18"/>
        <v>87.2</v>
      </c>
      <c r="AR18" s="91">
        <f>Лист2!N16</f>
        <v>254</v>
      </c>
      <c r="AS18" s="91">
        <f t="shared" si="19"/>
        <v>320</v>
      </c>
      <c r="AT18" s="91">
        <f>Лист2!O16</f>
        <v>273</v>
      </c>
      <c r="AU18" s="91">
        <f t="shared" si="20"/>
        <v>320</v>
      </c>
      <c r="AV18" s="91">
        <f>Лист2!P16</f>
        <v>270</v>
      </c>
      <c r="AW18" s="91">
        <f t="shared" si="21"/>
        <v>320</v>
      </c>
      <c r="AX18" s="92">
        <f t="shared" si="22"/>
        <v>79</v>
      </c>
      <c r="AY18" s="92">
        <f t="shared" si="23"/>
        <v>85</v>
      </c>
      <c r="AZ18" s="92">
        <f t="shared" si="24"/>
        <v>84</v>
      </c>
      <c r="BA18" s="93">
        <f t="shared" si="25"/>
        <v>82.7</v>
      </c>
      <c r="BB18" s="91">
        <f t="shared" si="26"/>
        <v>78.88</v>
      </c>
      <c r="BC18" s="91" t="e">
        <f xml:space="preserve"> _xlfn.RANK.EQ(BB18,#REF!)</f>
        <v>#REF!</v>
      </c>
    </row>
    <row r="19" spans="1:55" ht="43.2" x14ac:dyDescent="0.3">
      <c r="A19">
        <v>16</v>
      </c>
      <c r="B19" s="91" t="str">
        <f>Лист1!E18</f>
        <v>муниципальное бюджетное общеобразовательное учреждение «Средняя школа № 20»</v>
      </c>
      <c r="C19" s="91">
        <f>Лист2!B17</f>
        <v>311</v>
      </c>
      <c r="D19" s="91">
        <f>SUMIF(Лист1!J18:X18, "&lt;2")</f>
        <v>14</v>
      </c>
      <c r="E19" s="91">
        <f>COUNTIF(Лист1!J18:X18, "&lt;2")</f>
        <v>14</v>
      </c>
      <c r="F19" s="91">
        <f>SUMIF(Лист1!Y18:BV18, "&lt;2")</f>
        <v>34</v>
      </c>
      <c r="G19" s="91">
        <f>COUNTIF(Лист1!Y18:BV18, "&lt;2")</f>
        <v>38</v>
      </c>
      <c r="H19" s="91">
        <f>SUM(Лист1!BW18:CB18)</f>
        <v>5</v>
      </c>
      <c r="I19" s="91">
        <f>Лист2!D17</f>
        <v>283</v>
      </c>
      <c r="J19" s="91">
        <f>Лист2!C17</f>
        <v>286</v>
      </c>
      <c r="K19" s="91">
        <f>Лист2!F17</f>
        <v>292</v>
      </c>
      <c r="L19" s="91">
        <f>Лист2!E17</f>
        <v>302</v>
      </c>
      <c r="M19" s="92">
        <f t="shared" si="0"/>
        <v>95</v>
      </c>
      <c r="N19" s="92">
        <f t="shared" si="1"/>
        <v>100</v>
      </c>
      <c r="O19" s="92">
        <f t="shared" si="2"/>
        <v>98</v>
      </c>
      <c r="P19" s="93">
        <f t="shared" si="3"/>
        <v>97.7</v>
      </c>
      <c r="Q19" s="91">
        <f>SUM(Лист1!CC18:CG18)</f>
        <v>5</v>
      </c>
      <c r="R19" s="91"/>
      <c r="S19" s="91"/>
      <c r="T19" s="91">
        <f>Лист2!G17</f>
        <v>278</v>
      </c>
      <c r="U19" s="91">
        <f t="shared" si="4"/>
        <v>311</v>
      </c>
      <c r="V19" s="92">
        <f t="shared" si="5"/>
        <v>100</v>
      </c>
      <c r="W19" s="92">
        <f t="shared" si="6"/>
        <v>94</v>
      </c>
      <c r="X19" s="92">
        <f t="shared" si="7"/>
        <v>89</v>
      </c>
      <c r="Y19" s="93">
        <f t="shared" si="8"/>
        <v>94.5</v>
      </c>
      <c r="Z19" s="94">
        <f>IF(Лист1!I18=2, SUM(Лист1!CH18:CL18), MAX(SUM(Лист1!CH18:CL18), (Лист1!CI18+Лист1!CK18)*3))</f>
        <v>2</v>
      </c>
      <c r="AA19" s="91">
        <f>SUM(Лист1!CM18:CR18)</f>
        <v>6</v>
      </c>
      <c r="AB19" s="91">
        <f>Лист2!I17</f>
        <v>31</v>
      </c>
      <c r="AC19" s="91">
        <f>Лист2!H17</f>
        <v>33</v>
      </c>
      <c r="AD19" s="92">
        <f t="shared" si="9"/>
        <v>40</v>
      </c>
      <c r="AE19" s="92">
        <f t="shared" si="10"/>
        <v>100</v>
      </c>
      <c r="AF19" s="95">
        <f t="shared" si="11"/>
        <v>93.939393939393938</v>
      </c>
      <c r="AG19" s="93">
        <f t="shared" si="12"/>
        <v>80.2</v>
      </c>
      <c r="AH19" s="91">
        <f>Лист2!J17</f>
        <v>294</v>
      </c>
      <c r="AI19" s="91">
        <f t="shared" si="13"/>
        <v>311</v>
      </c>
      <c r="AJ19" s="91">
        <f>Лист2!K17</f>
        <v>293</v>
      </c>
      <c r="AK19" s="91">
        <f t="shared" si="14"/>
        <v>311</v>
      </c>
      <c r="AL19" s="91">
        <f>Лист2!M17</f>
        <v>281</v>
      </c>
      <c r="AM19" s="91">
        <f>Лист2!L17</f>
        <v>289</v>
      </c>
      <c r="AN19" s="92">
        <f t="shared" si="15"/>
        <v>95</v>
      </c>
      <c r="AO19" s="92">
        <f t="shared" si="16"/>
        <v>94</v>
      </c>
      <c r="AP19" s="92">
        <f t="shared" si="17"/>
        <v>97</v>
      </c>
      <c r="AQ19" s="93">
        <f t="shared" si="18"/>
        <v>95</v>
      </c>
      <c r="AR19" s="91">
        <f>Лист2!N17</f>
        <v>286</v>
      </c>
      <c r="AS19" s="91">
        <f t="shared" si="19"/>
        <v>311</v>
      </c>
      <c r="AT19" s="91">
        <f>Лист2!O17</f>
        <v>294</v>
      </c>
      <c r="AU19" s="91">
        <f t="shared" si="20"/>
        <v>311</v>
      </c>
      <c r="AV19" s="91">
        <f>Лист2!P17</f>
        <v>293</v>
      </c>
      <c r="AW19" s="91">
        <f t="shared" si="21"/>
        <v>311</v>
      </c>
      <c r="AX19" s="92">
        <f t="shared" si="22"/>
        <v>92</v>
      </c>
      <c r="AY19" s="92">
        <f t="shared" si="23"/>
        <v>95</v>
      </c>
      <c r="AZ19" s="92">
        <f t="shared" si="24"/>
        <v>94</v>
      </c>
      <c r="BA19" s="93">
        <f t="shared" si="25"/>
        <v>93.6</v>
      </c>
      <c r="BB19" s="91">
        <f t="shared" si="26"/>
        <v>92.2</v>
      </c>
      <c r="BC19" s="91" t="e">
        <f xml:space="preserve"> _xlfn.RANK.EQ(BB19,#REF!)</f>
        <v>#REF!</v>
      </c>
    </row>
    <row r="20" spans="1:55" ht="43.2" x14ac:dyDescent="0.3">
      <c r="A20">
        <v>17</v>
      </c>
      <c r="B20" s="91" t="str">
        <f>Лист1!E19</f>
        <v>муниципальное автономное общеобразовательное учреждение лицей № 21</v>
      </c>
      <c r="C20" s="91">
        <f>Лист2!B18</f>
        <v>600</v>
      </c>
      <c r="D20" s="91">
        <f>SUMIF(Лист1!J19:X19, "&lt;2")</f>
        <v>12</v>
      </c>
      <c r="E20" s="91">
        <f>COUNTIF(Лист1!J19:X19, "&lt;2")</f>
        <v>14</v>
      </c>
      <c r="F20" s="91">
        <f>SUMIF(Лист1!Y19:BV19, "&lt;2")</f>
        <v>44</v>
      </c>
      <c r="G20" s="91">
        <f>COUNTIF(Лист1!Y19:BV19, "&lt;2")</f>
        <v>44</v>
      </c>
      <c r="H20" s="91">
        <f>SUM(Лист1!BW19:CB19)</f>
        <v>5</v>
      </c>
      <c r="I20" s="91">
        <f>Лист2!D18</f>
        <v>459</v>
      </c>
      <c r="J20" s="91">
        <f>Лист2!C18</f>
        <v>460</v>
      </c>
      <c r="K20" s="91">
        <f>Лист2!F18</f>
        <v>585</v>
      </c>
      <c r="L20" s="91">
        <f>Лист2!E18</f>
        <v>597</v>
      </c>
      <c r="M20" s="92">
        <f t="shared" si="0"/>
        <v>93</v>
      </c>
      <c r="N20" s="92">
        <f t="shared" si="1"/>
        <v>100</v>
      </c>
      <c r="O20" s="92">
        <f t="shared" si="2"/>
        <v>99</v>
      </c>
      <c r="P20" s="93">
        <f t="shared" si="3"/>
        <v>97.5</v>
      </c>
      <c r="Q20" s="91">
        <f>SUM(Лист1!CC19:CG19)</f>
        <v>5</v>
      </c>
      <c r="R20" s="91"/>
      <c r="S20" s="91"/>
      <c r="T20" s="91">
        <f>Лист2!G18</f>
        <v>595</v>
      </c>
      <c r="U20" s="91">
        <f t="shared" si="4"/>
        <v>600</v>
      </c>
      <c r="V20" s="92">
        <f t="shared" si="5"/>
        <v>100</v>
      </c>
      <c r="W20" s="92">
        <f t="shared" si="6"/>
        <v>99</v>
      </c>
      <c r="X20" s="92">
        <f t="shared" si="7"/>
        <v>99</v>
      </c>
      <c r="Y20" s="93">
        <f t="shared" si="8"/>
        <v>99.5</v>
      </c>
      <c r="Z20" s="94">
        <f>IF(Лист1!I19=2, SUM(Лист1!CH19:CL19), MAX(SUM(Лист1!CH19:CL19), (Лист1!CI19+Лист1!CK19)*3))</f>
        <v>1</v>
      </c>
      <c r="AA20" s="91">
        <f>SUM(Лист1!CM19:CR19)</f>
        <v>5</v>
      </c>
      <c r="AB20" s="91">
        <f>Лист2!I18</f>
        <v>21</v>
      </c>
      <c r="AC20" s="91">
        <f>Лист2!H18</f>
        <v>21</v>
      </c>
      <c r="AD20" s="92">
        <f t="shared" si="9"/>
        <v>20</v>
      </c>
      <c r="AE20" s="92">
        <f t="shared" si="10"/>
        <v>100</v>
      </c>
      <c r="AF20" s="95">
        <f t="shared" si="11"/>
        <v>100</v>
      </c>
      <c r="AG20" s="93">
        <f t="shared" si="12"/>
        <v>76</v>
      </c>
      <c r="AH20" s="91">
        <f>Лист2!J18</f>
        <v>597</v>
      </c>
      <c r="AI20" s="91">
        <f t="shared" si="13"/>
        <v>600</v>
      </c>
      <c r="AJ20" s="91">
        <f>Лист2!K18</f>
        <v>596</v>
      </c>
      <c r="AK20" s="91">
        <f t="shared" si="14"/>
        <v>600</v>
      </c>
      <c r="AL20" s="91">
        <f>Лист2!M18</f>
        <v>442</v>
      </c>
      <c r="AM20" s="91">
        <f>Лист2!L18</f>
        <v>443</v>
      </c>
      <c r="AN20" s="92">
        <f t="shared" si="15"/>
        <v>100</v>
      </c>
      <c r="AO20" s="92">
        <f t="shared" si="16"/>
        <v>99</v>
      </c>
      <c r="AP20" s="92">
        <f t="shared" si="17"/>
        <v>100</v>
      </c>
      <c r="AQ20" s="93">
        <f t="shared" si="18"/>
        <v>99.6</v>
      </c>
      <c r="AR20" s="91">
        <f>Лист2!N18</f>
        <v>590</v>
      </c>
      <c r="AS20" s="91">
        <f t="shared" si="19"/>
        <v>600</v>
      </c>
      <c r="AT20" s="91">
        <f>Лист2!O18</f>
        <v>593</v>
      </c>
      <c r="AU20" s="91">
        <f t="shared" si="20"/>
        <v>600</v>
      </c>
      <c r="AV20" s="91">
        <f>Лист2!P18</f>
        <v>595</v>
      </c>
      <c r="AW20" s="91">
        <f t="shared" si="21"/>
        <v>600</v>
      </c>
      <c r="AX20" s="92">
        <f t="shared" si="22"/>
        <v>98</v>
      </c>
      <c r="AY20" s="92">
        <f t="shared" si="23"/>
        <v>99</v>
      </c>
      <c r="AZ20" s="92">
        <f t="shared" si="24"/>
        <v>99</v>
      </c>
      <c r="BA20" s="93">
        <f t="shared" si="25"/>
        <v>98.7</v>
      </c>
      <c r="BB20" s="91">
        <f t="shared" si="26"/>
        <v>94.26</v>
      </c>
      <c r="BC20" s="91" t="e">
        <f xml:space="preserve"> _xlfn.RANK.EQ(BB20,#REF!)</f>
        <v>#REF!</v>
      </c>
    </row>
    <row r="21" spans="1:55" ht="43.2" x14ac:dyDescent="0.3">
      <c r="A21">
        <v>18</v>
      </c>
      <c r="B21" s="91" t="str">
        <f>Лист1!E20</f>
        <v>муниципальное бюджетное общеобразовательное учреждение «Лицей № 22»</v>
      </c>
      <c r="C21" s="91">
        <f>Лист2!B19</f>
        <v>61</v>
      </c>
      <c r="D21" s="91">
        <f>SUMIF(Лист1!J20:X20, "&lt;2")</f>
        <v>14</v>
      </c>
      <c r="E21" s="91">
        <f>COUNTIF(Лист1!J20:X20, "&lt;2")</f>
        <v>14</v>
      </c>
      <c r="F21" s="91">
        <f>SUMIF(Лист1!Y20:BV20, "&lt;2")</f>
        <v>43</v>
      </c>
      <c r="G21" s="91">
        <f>COUNTIF(Лист1!Y20:BV20, "&lt;2")</f>
        <v>43</v>
      </c>
      <c r="H21" s="91">
        <f>SUM(Лист1!BW20:CB20)</f>
        <v>5</v>
      </c>
      <c r="I21" s="91">
        <f>Лист2!D19</f>
        <v>54</v>
      </c>
      <c r="J21" s="91">
        <f>Лист2!C19</f>
        <v>54</v>
      </c>
      <c r="K21" s="91">
        <f>Лист2!F19</f>
        <v>60</v>
      </c>
      <c r="L21" s="91">
        <f>Лист2!E19</f>
        <v>60</v>
      </c>
      <c r="M21" s="92">
        <f t="shared" si="0"/>
        <v>100</v>
      </c>
      <c r="N21" s="92">
        <f t="shared" si="1"/>
        <v>100</v>
      </c>
      <c r="O21" s="92">
        <f t="shared" si="2"/>
        <v>100</v>
      </c>
      <c r="P21" s="93">
        <f t="shared" si="3"/>
        <v>100</v>
      </c>
      <c r="Q21" s="91">
        <f>SUM(Лист1!CC20:CG20)</f>
        <v>5</v>
      </c>
      <c r="R21" s="91"/>
      <c r="S21" s="91"/>
      <c r="T21" s="91">
        <f>Лист2!G19</f>
        <v>60</v>
      </c>
      <c r="U21" s="91">
        <f t="shared" si="4"/>
        <v>61</v>
      </c>
      <c r="V21" s="92">
        <f t="shared" si="5"/>
        <v>100</v>
      </c>
      <c r="W21" s="92">
        <f t="shared" si="6"/>
        <v>99</v>
      </c>
      <c r="X21" s="92">
        <f t="shared" si="7"/>
        <v>98</v>
      </c>
      <c r="Y21" s="93">
        <f t="shared" si="8"/>
        <v>99</v>
      </c>
      <c r="Z21" s="94">
        <f>IF(Лист1!I20=2, SUM(Лист1!CH20:CL20), MAX(SUM(Лист1!CH20:CL20), (Лист1!CI20+Лист1!CK20)*3))</f>
        <v>3</v>
      </c>
      <c r="AA21" s="91">
        <f>SUM(Лист1!CM20:CR20)</f>
        <v>5</v>
      </c>
      <c r="AB21" s="91">
        <f>Лист2!I19</f>
        <v>7</v>
      </c>
      <c r="AC21" s="91">
        <f>Лист2!H19</f>
        <v>7</v>
      </c>
      <c r="AD21" s="92">
        <f t="shared" si="9"/>
        <v>60</v>
      </c>
      <c r="AE21" s="92">
        <f t="shared" si="10"/>
        <v>100</v>
      </c>
      <c r="AF21" s="95">
        <f t="shared" si="11"/>
        <v>100</v>
      </c>
      <c r="AG21" s="93">
        <f t="shared" si="12"/>
        <v>88</v>
      </c>
      <c r="AH21" s="91">
        <f>Лист2!J19</f>
        <v>61</v>
      </c>
      <c r="AI21" s="91">
        <f t="shared" si="13"/>
        <v>61</v>
      </c>
      <c r="AJ21" s="91">
        <f>Лист2!K19</f>
        <v>60</v>
      </c>
      <c r="AK21" s="91">
        <f t="shared" si="14"/>
        <v>61</v>
      </c>
      <c r="AL21" s="91">
        <f>Лист2!M19</f>
        <v>57</v>
      </c>
      <c r="AM21" s="91">
        <f>Лист2!L19</f>
        <v>57</v>
      </c>
      <c r="AN21" s="92">
        <f t="shared" si="15"/>
        <v>100</v>
      </c>
      <c r="AO21" s="92">
        <f t="shared" si="16"/>
        <v>98</v>
      </c>
      <c r="AP21" s="92">
        <f t="shared" si="17"/>
        <v>100</v>
      </c>
      <c r="AQ21" s="93">
        <f t="shared" si="18"/>
        <v>99.2</v>
      </c>
      <c r="AR21" s="91">
        <f>Лист2!N19</f>
        <v>60</v>
      </c>
      <c r="AS21" s="91">
        <f t="shared" si="19"/>
        <v>61</v>
      </c>
      <c r="AT21" s="91">
        <f>Лист2!O19</f>
        <v>60</v>
      </c>
      <c r="AU21" s="91">
        <f t="shared" si="20"/>
        <v>61</v>
      </c>
      <c r="AV21" s="91">
        <f>Лист2!P19</f>
        <v>61</v>
      </c>
      <c r="AW21" s="91">
        <f t="shared" si="21"/>
        <v>61</v>
      </c>
      <c r="AX21" s="92">
        <f t="shared" si="22"/>
        <v>98</v>
      </c>
      <c r="AY21" s="92">
        <f t="shared" si="23"/>
        <v>98</v>
      </c>
      <c r="AZ21" s="92">
        <f t="shared" si="24"/>
        <v>100</v>
      </c>
      <c r="BA21" s="93">
        <f t="shared" si="25"/>
        <v>99</v>
      </c>
      <c r="BB21" s="91">
        <f t="shared" si="26"/>
        <v>97.039999999999992</v>
      </c>
      <c r="BC21" s="91" t="e">
        <f xml:space="preserve"> _xlfn.RANK.EQ(BB21,#REF!)</f>
        <v>#REF!</v>
      </c>
    </row>
    <row r="22" spans="1:55" ht="43.2" x14ac:dyDescent="0.3">
      <c r="A22">
        <v>19</v>
      </c>
      <c r="B22" s="91" t="str">
        <f>Лист1!E21</f>
        <v>муниципальное бюджетное общеобразовательное учреждение «Гимназия № 23»</v>
      </c>
      <c r="C22" s="91">
        <f>Лист2!B20</f>
        <v>547</v>
      </c>
      <c r="D22" s="91">
        <f>SUMIF(Лист1!J21:X21, "&lt;2")</f>
        <v>14</v>
      </c>
      <c r="E22" s="91">
        <f>COUNTIF(Лист1!J21:X21, "&lt;2")</f>
        <v>14</v>
      </c>
      <c r="F22" s="91">
        <f>SUMIF(Лист1!Y21:BV21, "&lt;2")</f>
        <v>40</v>
      </c>
      <c r="G22" s="91">
        <f>COUNTIF(Лист1!Y21:BV21, "&lt;2")</f>
        <v>40</v>
      </c>
      <c r="H22" s="91">
        <f>SUM(Лист1!BW21:CB21)</f>
        <v>6</v>
      </c>
      <c r="I22" s="91">
        <f>Лист2!D20</f>
        <v>395</v>
      </c>
      <c r="J22" s="91">
        <f>Лист2!C20</f>
        <v>397</v>
      </c>
      <c r="K22" s="91">
        <f>Лист2!F20</f>
        <v>493</v>
      </c>
      <c r="L22" s="91">
        <f>Лист2!E20</f>
        <v>507</v>
      </c>
      <c r="M22" s="92">
        <f t="shared" si="0"/>
        <v>100</v>
      </c>
      <c r="N22" s="92">
        <f t="shared" si="1"/>
        <v>100</v>
      </c>
      <c r="O22" s="92">
        <f t="shared" si="2"/>
        <v>98</v>
      </c>
      <c r="P22" s="93">
        <f t="shared" si="3"/>
        <v>99.2</v>
      </c>
      <c r="Q22" s="91">
        <f>SUM(Лист1!CC21:CG21)</f>
        <v>5</v>
      </c>
      <c r="R22" s="91"/>
      <c r="S22" s="91"/>
      <c r="T22" s="91">
        <f>Лист2!G20</f>
        <v>530</v>
      </c>
      <c r="U22" s="91">
        <f t="shared" si="4"/>
        <v>547</v>
      </c>
      <c r="V22" s="92">
        <f t="shared" si="5"/>
        <v>100</v>
      </c>
      <c r="W22" s="92">
        <f t="shared" si="6"/>
        <v>98</v>
      </c>
      <c r="X22" s="92">
        <f t="shared" si="7"/>
        <v>97</v>
      </c>
      <c r="Y22" s="93">
        <f t="shared" si="8"/>
        <v>98.5</v>
      </c>
      <c r="Z22" s="94">
        <f>IF(Лист1!I21=2, SUM(Лист1!CH21:CL21), MAX(SUM(Лист1!CH21:CL21), (Лист1!CI21+Лист1!CK21)*3))</f>
        <v>5</v>
      </c>
      <c r="AA22" s="91">
        <f>SUM(Лист1!CM21:CR21)</f>
        <v>6</v>
      </c>
      <c r="AB22" s="91">
        <f>Лист2!I20</f>
        <v>19</v>
      </c>
      <c r="AC22" s="91">
        <f>Лист2!H20</f>
        <v>19</v>
      </c>
      <c r="AD22" s="92">
        <f t="shared" si="9"/>
        <v>100</v>
      </c>
      <c r="AE22" s="92">
        <f t="shared" si="10"/>
        <v>100</v>
      </c>
      <c r="AF22" s="95">
        <f t="shared" si="11"/>
        <v>100</v>
      </c>
      <c r="AG22" s="93">
        <f t="shared" si="12"/>
        <v>100</v>
      </c>
      <c r="AH22" s="91">
        <f>Лист2!J20</f>
        <v>547</v>
      </c>
      <c r="AI22" s="91">
        <f t="shared" si="13"/>
        <v>547</v>
      </c>
      <c r="AJ22" s="91">
        <f>Лист2!K20</f>
        <v>546</v>
      </c>
      <c r="AK22" s="91">
        <f t="shared" si="14"/>
        <v>547</v>
      </c>
      <c r="AL22" s="91">
        <f>Лист2!M20</f>
        <v>413</v>
      </c>
      <c r="AM22" s="91">
        <f>Лист2!L20</f>
        <v>418</v>
      </c>
      <c r="AN22" s="92">
        <f t="shared" si="15"/>
        <v>100</v>
      </c>
      <c r="AO22" s="92">
        <f t="shared" si="16"/>
        <v>100</v>
      </c>
      <c r="AP22" s="92">
        <f t="shared" si="17"/>
        <v>99</v>
      </c>
      <c r="AQ22" s="93">
        <f t="shared" si="18"/>
        <v>99.8</v>
      </c>
      <c r="AR22" s="91">
        <f>Лист2!N20</f>
        <v>524</v>
      </c>
      <c r="AS22" s="91">
        <f t="shared" si="19"/>
        <v>547</v>
      </c>
      <c r="AT22" s="91">
        <f>Лист2!O20</f>
        <v>544</v>
      </c>
      <c r="AU22" s="91">
        <f t="shared" si="20"/>
        <v>547</v>
      </c>
      <c r="AV22" s="91">
        <f>Лист2!P20</f>
        <v>541</v>
      </c>
      <c r="AW22" s="91">
        <f t="shared" si="21"/>
        <v>547</v>
      </c>
      <c r="AX22" s="92">
        <f t="shared" si="22"/>
        <v>96</v>
      </c>
      <c r="AY22" s="92">
        <f t="shared" si="23"/>
        <v>99</v>
      </c>
      <c r="AZ22" s="92">
        <f t="shared" si="24"/>
        <v>99</v>
      </c>
      <c r="BA22" s="93">
        <f t="shared" si="25"/>
        <v>98.1</v>
      </c>
      <c r="BB22" s="91">
        <f t="shared" si="26"/>
        <v>99.12</v>
      </c>
      <c r="BC22" s="91" t="e">
        <f xml:space="preserve"> _xlfn.RANK.EQ(BB22,#REF!)</f>
        <v>#REF!</v>
      </c>
    </row>
    <row r="23" spans="1:55" ht="43.2" x14ac:dyDescent="0.3">
      <c r="A23">
        <v>20</v>
      </c>
      <c r="B23" s="91" t="str">
        <f>Лист1!E22</f>
        <v>муниципальное бюджетное общеобразовательное учреждение «Средняя школа № 24»</v>
      </c>
      <c r="C23" s="91">
        <f>Лист2!B21</f>
        <v>235</v>
      </c>
      <c r="D23" s="91">
        <f>SUMIF(Лист1!J22:X22, "&lt;2")</f>
        <v>12</v>
      </c>
      <c r="E23" s="91">
        <f>COUNTIF(Лист1!J22:X22, "&lt;2")</f>
        <v>14</v>
      </c>
      <c r="F23" s="91">
        <f>SUMIF(Лист1!Y22:BV22, "&lt;2")</f>
        <v>38</v>
      </c>
      <c r="G23" s="91">
        <f>COUNTIF(Лист1!Y22:BV22, "&lt;2")</f>
        <v>44</v>
      </c>
      <c r="H23" s="91">
        <f>SUM(Лист1!BW22:CB22)</f>
        <v>5</v>
      </c>
      <c r="I23" s="91">
        <f>Лист2!D21</f>
        <v>168</v>
      </c>
      <c r="J23" s="91">
        <f>Лист2!C21</f>
        <v>173</v>
      </c>
      <c r="K23" s="91">
        <f>Лист2!F21</f>
        <v>193</v>
      </c>
      <c r="L23" s="91">
        <f>Лист2!E21</f>
        <v>203</v>
      </c>
      <c r="M23" s="92">
        <f t="shared" si="0"/>
        <v>86</v>
      </c>
      <c r="N23" s="92">
        <f t="shared" si="1"/>
        <v>100</v>
      </c>
      <c r="O23" s="92">
        <f t="shared" si="2"/>
        <v>96</v>
      </c>
      <c r="P23" s="93">
        <f t="shared" si="3"/>
        <v>94.2</v>
      </c>
      <c r="Q23" s="91">
        <f>SUM(Лист1!CC22:CG22)</f>
        <v>4</v>
      </c>
      <c r="R23" s="91"/>
      <c r="S23" s="91"/>
      <c r="T23" s="91">
        <f>Лист2!G21</f>
        <v>172</v>
      </c>
      <c r="U23" s="91">
        <f t="shared" si="4"/>
        <v>235</v>
      </c>
      <c r="V23" s="92">
        <f t="shared" si="5"/>
        <v>80</v>
      </c>
      <c r="W23" s="92">
        <f t="shared" si="6"/>
        <v>76</v>
      </c>
      <c r="X23" s="92">
        <f t="shared" si="7"/>
        <v>73</v>
      </c>
      <c r="Y23" s="93">
        <f t="shared" si="8"/>
        <v>76.5</v>
      </c>
      <c r="Z23" s="94">
        <f>IF(Лист1!I22=2, SUM(Лист1!CH22:CL22), MAX(SUM(Лист1!CH22:CL22), (Лист1!CI22+Лист1!CK22)*3))</f>
        <v>1</v>
      </c>
      <c r="AA23" s="91">
        <f>SUM(Лист1!CM22:CR22)</f>
        <v>4</v>
      </c>
      <c r="AB23" s="91">
        <f>Лист2!I21</f>
        <v>3</v>
      </c>
      <c r="AC23" s="91">
        <f>Лист2!H21</f>
        <v>3</v>
      </c>
      <c r="AD23" s="92">
        <f t="shared" si="9"/>
        <v>20</v>
      </c>
      <c r="AE23" s="92">
        <f t="shared" si="10"/>
        <v>80</v>
      </c>
      <c r="AF23" s="95">
        <f t="shared" si="11"/>
        <v>100</v>
      </c>
      <c r="AG23" s="93">
        <f t="shared" si="12"/>
        <v>68</v>
      </c>
      <c r="AH23" s="91">
        <f>Лист2!J21</f>
        <v>210</v>
      </c>
      <c r="AI23" s="91">
        <f t="shared" si="13"/>
        <v>235</v>
      </c>
      <c r="AJ23" s="91">
        <f>Лист2!K21</f>
        <v>215</v>
      </c>
      <c r="AK23" s="91">
        <f t="shared" si="14"/>
        <v>235</v>
      </c>
      <c r="AL23" s="91">
        <f>Лист2!M21</f>
        <v>167</v>
      </c>
      <c r="AM23" s="91">
        <f>Лист2!L21</f>
        <v>174</v>
      </c>
      <c r="AN23" s="92">
        <f t="shared" si="15"/>
        <v>89</v>
      </c>
      <c r="AO23" s="92">
        <f t="shared" si="16"/>
        <v>91</v>
      </c>
      <c r="AP23" s="92">
        <f t="shared" si="17"/>
        <v>96</v>
      </c>
      <c r="AQ23" s="93">
        <f t="shared" si="18"/>
        <v>91.2</v>
      </c>
      <c r="AR23" s="91">
        <f>Лист2!N21</f>
        <v>204</v>
      </c>
      <c r="AS23" s="91">
        <f t="shared" si="19"/>
        <v>235</v>
      </c>
      <c r="AT23" s="91">
        <f>Лист2!O21</f>
        <v>201</v>
      </c>
      <c r="AU23" s="91">
        <f t="shared" si="20"/>
        <v>235</v>
      </c>
      <c r="AV23" s="91">
        <f>Лист2!P21</f>
        <v>213</v>
      </c>
      <c r="AW23" s="91">
        <f t="shared" si="21"/>
        <v>235</v>
      </c>
      <c r="AX23" s="92">
        <f t="shared" si="22"/>
        <v>87</v>
      </c>
      <c r="AY23" s="92">
        <f t="shared" si="23"/>
        <v>86</v>
      </c>
      <c r="AZ23" s="92">
        <f t="shared" si="24"/>
        <v>91</v>
      </c>
      <c r="BA23" s="93">
        <f t="shared" si="25"/>
        <v>88.8</v>
      </c>
      <c r="BB23" s="91">
        <f t="shared" si="26"/>
        <v>83.74</v>
      </c>
      <c r="BC23" s="91" t="e">
        <f xml:space="preserve"> _xlfn.RANK.EQ(BB23,#REF!)</f>
        <v>#REF!</v>
      </c>
    </row>
    <row r="24" spans="1:55" ht="72" x14ac:dyDescent="0.3">
      <c r="A24">
        <v>21</v>
      </c>
      <c r="B24" s="91" t="str">
        <f>Лист1!E23</f>
        <v>муниципальное бюджетное общеобразовательное учреждение «Средняя школа № 26 с углубленным изучением предметов естественнонаучного цикла»</v>
      </c>
      <c r="C24" s="91">
        <f>Лист2!B22</f>
        <v>211</v>
      </c>
      <c r="D24" s="91">
        <f>SUMIF(Лист1!J23:X23, "&lt;2")</f>
        <v>14</v>
      </c>
      <c r="E24" s="91">
        <f>COUNTIF(Лист1!J23:X23, "&lt;2")</f>
        <v>14</v>
      </c>
      <c r="F24" s="91">
        <f>SUMIF(Лист1!Y23:BV23, "&lt;2")</f>
        <v>37</v>
      </c>
      <c r="G24" s="91">
        <f>COUNTIF(Лист1!Y23:BV23, "&lt;2")</f>
        <v>39</v>
      </c>
      <c r="H24" s="91">
        <f>SUM(Лист1!BW23:CB23)</f>
        <v>5</v>
      </c>
      <c r="I24" s="91">
        <f>Лист2!D22</f>
        <v>135</v>
      </c>
      <c r="J24" s="91">
        <f>Лист2!C22</f>
        <v>137</v>
      </c>
      <c r="K24" s="91">
        <f>Лист2!F22</f>
        <v>182</v>
      </c>
      <c r="L24" s="91">
        <f>Лист2!E22</f>
        <v>184</v>
      </c>
      <c r="M24" s="92">
        <f t="shared" si="0"/>
        <v>97</v>
      </c>
      <c r="N24" s="92">
        <f t="shared" si="1"/>
        <v>100</v>
      </c>
      <c r="O24" s="92">
        <f t="shared" si="2"/>
        <v>99</v>
      </c>
      <c r="P24" s="93">
        <f t="shared" si="3"/>
        <v>98.7</v>
      </c>
      <c r="Q24" s="91">
        <f>SUM(Лист1!CC23:CG23)</f>
        <v>5</v>
      </c>
      <c r="R24" s="91"/>
      <c r="S24" s="91"/>
      <c r="T24" s="91">
        <f>Лист2!G22</f>
        <v>211</v>
      </c>
      <c r="U24" s="91">
        <f t="shared" si="4"/>
        <v>211</v>
      </c>
      <c r="V24" s="92">
        <f t="shared" si="5"/>
        <v>100</v>
      </c>
      <c r="W24" s="92">
        <f t="shared" si="6"/>
        <v>100</v>
      </c>
      <c r="X24" s="92">
        <f t="shared" si="7"/>
        <v>100</v>
      </c>
      <c r="Y24" s="93">
        <f t="shared" si="8"/>
        <v>100</v>
      </c>
      <c r="Z24" s="94">
        <f>IF(Лист1!I23=2, SUM(Лист1!CH23:CL23), MAX(SUM(Лист1!CH23:CL23), (Лист1!CI23+Лист1!CK23)*3))</f>
        <v>1</v>
      </c>
      <c r="AA24" s="91">
        <f>SUM(Лист1!CM23:CR23)</f>
        <v>5</v>
      </c>
      <c r="AB24" s="91">
        <f>Лист2!I22</f>
        <v>12</v>
      </c>
      <c r="AC24" s="91">
        <f>Лист2!H22</f>
        <v>12</v>
      </c>
      <c r="AD24" s="92">
        <f t="shared" si="9"/>
        <v>20</v>
      </c>
      <c r="AE24" s="92">
        <f t="shared" si="10"/>
        <v>100</v>
      </c>
      <c r="AF24" s="95">
        <f t="shared" si="11"/>
        <v>100</v>
      </c>
      <c r="AG24" s="93">
        <f t="shared" si="12"/>
        <v>76</v>
      </c>
      <c r="AH24" s="91">
        <f>Лист2!J22</f>
        <v>208</v>
      </c>
      <c r="AI24" s="91">
        <f t="shared" si="13"/>
        <v>211</v>
      </c>
      <c r="AJ24" s="91">
        <f>Лист2!K22</f>
        <v>210</v>
      </c>
      <c r="AK24" s="91">
        <f t="shared" si="14"/>
        <v>211</v>
      </c>
      <c r="AL24" s="91">
        <f>Лист2!M22</f>
        <v>133</v>
      </c>
      <c r="AM24" s="91">
        <f>Лист2!L22</f>
        <v>137</v>
      </c>
      <c r="AN24" s="92">
        <f t="shared" si="15"/>
        <v>99</v>
      </c>
      <c r="AO24" s="92">
        <f t="shared" si="16"/>
        <v>100</v>
      </c>
      <c r="AP24" s="92">
        <f t="shared" si="17"/>
        <v>97</v>
      </c>
      <c r="AQ24" s="93">
        <f t="shared" si="18"/>
        <v>99</v>
      </c>
      <c r="AR24" s="91">
        <f>Лист2!N22</f>
        <v>210</v>
      </c>
      <c r="AS24" s="91">
        <f t="shared" si="19"/>
        <v>211</v>
      </c>
      <c r="AT24" s="91">
        <f>Лист2!O22</f>
        <v>207</v>
      </c>
      <c r="AU24" s="91">
        <f t="shared" si="20"/>
        <v>211</v>
      </c>
      <c r="AV24" s="91">
        <f>Лист2!P22</f>
        <v>206</v>
      </c>
      <c r="AW24" s="91">
        <f t="shared" si="21"/>
        <v>211</v>
      </c>
      <c r="AX24" s="92">
        <f t="shared" si="22"/>
        <v>100</v>
      </c>
      <c r="AY24" s="92">
        <f t="shared" si="23"/>
        <v>98</v>
      </c>
      <c r="AZ24" s="92">
        <f t="shared" si="24"/>
        <v>98</v>
      </c>
      <c r="BA24" s="93">
        <f t="shared" si="25"/>
        <v>98.6</v>
      </c>
      <c r="BB24" s="91">
        <f t="shared" si="26"/>
        <v>94.46</v>
      </c>
      <c r="BC24" s="91" t="e">
        <f xml:space="preserve"> _xlfn.RANK.EQ(BB24,#REF!)</f>
        <v>#REF!</v>
      </c>
    </row>
    <row r="25" spans="1:55" ht="43.2" x14ac:dyDescent="0.3">
      <c r="A25">
        <v>22</v>
      </c>
      <c r="B25" s="91" t="str">
        <f>Лист1!E24</f>
        <v>муниципальное бюджетное общеобразовательное учреждение «Средняя школа № 28»</v>
      </c>
      <c r="C25" s="91">
        <f>Лист2!B23</f>
        <v>57</v>
      </c>
      <c r="D25" s="91">
        <f>SUMIF(Лист1!J24:X24, "&lt;2")</f>
        <v>11</v>
      </c>
      <c r="E25" s="91">
        <f>COUNTIF(Лист1!J24:X24, "&lt;2")</f>
        <v>13</v>
      </c>
      <c r="F25" s="91">
        <f>SUMIF(Лист1!Y24:BV24, "&lt;2")</f>
        <v>30</v>
      </c>
      <c r="G25" s="91">
        <f>COUNTIF(Лист1!Y24:BV24, "&lt;2")</f>
        <v>38</v>
      </c>
      <c r="H25" s="91">
        <f>SUM(Лист1!BW24:CB24)</f>
        <v>4</v>
      </c>
      <c r="I25" s="91">
        <f>Лист2!D23</f>
        <v>37</v>
      </c>
      <c r="J25" s="91">
        <f>Лист2!C23</f>
        <v>41</v>
      </c>
      <c r="K25" s="91">
        <f>Лист2!F23</f>
        <v>47</v>
      </c>
      <c r="L25" s="91">
        <f>Лист2!E23</f>
        <v>51</v>
      </c>
      <c r="M25" s="92">
        <f t="shared" si="0"/>
        <v>82</v>
      </c>
      <c r="N25" s="92">
        <f t="shared" si="1"/>
        <v>100</v>
      </c>
      <c r="O25" s="92">
        <f t="shared" si="2"/>
        <v>91</v>
      </c>
      <c r="P25" s="93">
        <f t="shared" si="3"/>
        <v>91</v>
      </c>
      <c r="Q25" s="91">
        <f>SUM(Лист1!CC24:CG24)</f>
        <v>5</v>
      </c>
      <c r="R25" s="91"/>
      <c r="S25" s="91"/>
      <c r="T25" s="91">
        <f>Лист2!G23</f>
        <v>33</v>
      </c>
      <c r="U25" s="91">
        <f t="shared" si="4"/>
        <v>57</v>
      </c>
      <c r="V25" s="92">
        <f t="shared" si="5"/>
        <v>100</v>
      </c>
      <c r="W25" s="92">
        <f t="shared" si="6"/>
        <v>79</v>
      </c>
      <c r="X25" s="92">
        <f t="shared" si="7"/>
        <v>58</v>
      </c>
      <c r="Y25" s="93">
        <f t="shared" si="8"/>
        <v>79</v>
      </c>
      <c r="Z25" s="94">
        <f>IF(Лист1!I24=2, SUM(Лист1!CH24:CL24), MAX(SUM(Лист1!CH24:CL24), (Лист1!CI24+Лист1!CK24)*3))</f>
        <v>0</v>
      </c>
      <c r="AA25" s="91">
        <f>SUM(Лист1!CM24:CR24)</f>
        <v>2</v>
      </c>
      <c r="AB25" s="91">
        <f>Лист2!I23</f>
        <v>3</v>
      </c>
      <c r="AC25" s="91">
        <f>Лист2!H23</f>
        <v>4</v>
      </c>
      <c r="AD25" s="92">
        <f t="shared" si="9"/>
        <v>0</v>
      </c>
      <c r="AE25" s="92">
        <f t="shared" si="10"/>
        <v>40</v>
      </c>
      <c r="AF25" s="95">
        <f t="shared" si="11"/>
        <v>75</v>
      </c>
      <c r="AG25" s="93">
        <f t="shared" si="12"/>
        <v>38.5</v>
      </c>
      <c r="AH25" s="91">
        <f>Лист2!J23</f>
        <v>52</v>
      </c>
      <c r="AI25" s="91">
        <f t="shared" si="13"/>
        <v>57</v>
      </c>
      <c r="AJ25" s="91">
        <f>Лист2!K23</f>
        <v>51</v>
      </c>
      <c r="AK25" s="91">
        <f t="shared" si="14"/>
        <v>57</v>
      </c>
      <c r="AL25" s="91">
        <f>Лист2!M23</f>
        <v>37</v>
      </c>
      <c r="AM25" s="91">
        <f>Лист2!L23</f>
        <v>39</v>
      </c>
      <c r="AN25" s="92">
        <f t="shared" si="15"/>
        <v>91</v>
      </c>
      <c r="AO25" s="92">
        <f t="shared" si="16"/>
        <v>89</v>
      </c>
      <c r="AP25" s="92">
        <f t="shared" si="17"/>
        <v>95</v>
      </c>
      <c r="AQ25" s="93">
        <f t="shared" si="18"/>
        <v>91</v>
      </c>
      <c r="AR25" s="91">
        <f>Лист2!N23</f>
        <v>47</v>
      </c>
      <c r="AS25" s="91">
        <f t="shared" si="19"/>
        <v>57</v>
      </c>
      <c r="AT25" s="91">
        <f>Лист2!O23</f>
        <v>49</v>
      </c>
      <c r="AU25" s="91">
        <f t="shared" si="20"/>
        <v>57</v>
      </c>
      <c r="AV25" s="91">
        <f>Лист2!P23</f>
        <v>49</v>
      </c>
      <c r="AW25" s="91">
        <f t="shared" si="21"/>
        <v>57</v>
      </c>
      <c r="AX25" s="92">
        <f t="shared" si="22"/>
        <v>82</v>
      </c>
      <c r="AY25" s="92">
        <f t="shared" si="23"/>
        <v>86</v>
      </c>
      <c r="AZ25" s="92">
        <f t="shared" si="24"/>
        <v>86</v>
      </c>
      <c r="BA25" s="93">
        <f t="shared" si="25"/>
        <v>84.8</v>
      </c>
      <c r="BB25" s="91">
        <f t="shared" si="26"/>
        <v>76.86</v>
      </c>
      <c r="BC25" s="91" t="e">
        <f xml:space="preserve"> _xlfn.RANK.EQ(BB25,#REF!)</f>
        <v>#REF!</v>
      </c>
    </row>
    <row r="26" spans="1:55" ht="43.2" x14ac:dyDescent="0.3">
      <c r="A26">
        <v>23</v>
      </c>
      <c r="B26" s="91" t="str">
        <f>Лист1!E25</f>
        <v>муниципальное бюджетное общеобразовательное учреждение «Средняя школа № 29»</v>
      </c>
      <c r="C26" s="91">
        <f>Лист2!B24</f>
        <v>127</v>
      </c>
      <c r="D26" s="91">
        <f>SUMIF(Лист1!J25:X25, "&lt;2")</f>
        <v>14</v>
      </c>
      <c r="E26" s="91">
        <f>COUNTIF(Лист1!J25:X25, "&lt;2")</f>
        <v>14</v>
      </c>
      <c r="F26" s="91">
        <f>SUMIF(Лист1!Y25:BV25, "&lt;2")</f>
        <v>40</v>
      </c>
      <c r="G26" s="91">
        <f>COUNTIF(Лист1!Y25:BV25, "&lt;2")</f>
        <v>40</v>
      </c>
      <c r="H26" s="91">
        <f>SUM(Лист1!BW25:CB25)</f>
        <v>6</v>
      </c>
      <c r="I26" s="91">
        <f>Лист2!D24</f>
        <v>70</v>
      </c>
      <c r="J26" s="91">
        <f>Лист2!C24</f>
        <v>80</v>
      </c>
      <c r="K26" s="91">
        <f>Лист2!F24</f>
        <v>75</v>
      </c>
      <c r="L26" s="91">
        <f>Лист2!E24</f>
        <v>95</v>
      </c>
      <c r="M26" s="92">
        <f t="shared" si="0"/>
        <v>100</v>
      </c>
      <c r="N26" s="92">
        <f t="shared" si="1"/>
        <v>100</v>
      </c>
      <c r="O26" s="92">
        <f t="shared" si="2"/>
        <v>83</v>
      </c>
      <c r="P26" s="93">
        <f t="shared" si="3"/>
        <v>93.2</v>
      </c>
      <c r="Q26" s="91">
        <f>SUM(Лист1!CC25:CG25)</f>
        <v>5</v>
      </c>
      <c r="R26" s="91"/>
      <c r="S26" s="91"/>
      <c r="T26" s="91">
        <f>Лист2!G24</f>
        <v>59</v>
      </c>
      <c r="U26" s="91">
        <f t="shared" si="4"/>
        <v>127</v>
      </c>
      <c r="V26" s="92">
        <f t="shared" si="5"/>
        <v>100</v>
      </c>
      <c r="W26" s="92">
        <f t="shared" si="6"/>
        <v>73</v>
      </c>
      <c r="X26" s="92">
        <f t="shared" si="7"/>
        <v>46</v>
      </c>
      <c r="Y26" s="93">
        <f t="shared" si="8"/>
        <v>73</v>
      </c>
      <c r="Z26" s="94">
        <f>IF(Лист1!I25=2, SUM(Лист1!CH25:CL25), MAX(SUM(Лист1!CH25:CL25), (Лист1!CI25+Лист1!CK25)*3))</f>
        <v>3</v>
      </c>
      <c r="AA26" s="91">
        <f>SUM(Лист1!CM25:CR25)</f>
        <v>4</v>
      </c>
      <c r="AB26" s="91">
        <f>Лист2!I24</f>
        <v>3</v>
      </c>
      <c r="AC26" s="91">
        <f>Лист2!H24</f>
        <v>4</v>
      </c>
      <c r="AD26" s="92">
        <f t="shared" si="9"/>
        <v>60</v>
      </c>
      <c r="AE26" s="92">
        <f t="shared" si="10"/>
        <v>80</v>
      </c>
      <c r="AF26" s="95">
        <f t="shared" si="11"/>
        <v>75</v>
      </c>
      <c r="AG26" s="93">
        <f t="shared" si="12"/>
        <v>72.5</v>
      </c>
      <c r="AH26" s="91">
        <f>Лист2!J24</f>
        <v>91</v>
      </c>
      <c r="AI26" s="91">
        <f t="shared" si="13"/>
        <v>127</v>
      </c>
      <c r="AJ26" s="91">
        <f>Лист2!K24</f>
        <v>97</v>
      </c>
      <c r="AK26" s="91">
        <f t="shared" si="14"/>
        <v>127</v>
      </c>
      <c r="AL26" s="91">
        <f>Лист2!M24</f>
        <v>59</v>
      </c>
      <c r="AM26" s="91">
        <f>Лист2!L24</f>
        <v>76</v>
      </c>
      <c r="AN26" s="92">
        <f t="shared" si="15"/>
        <v>72</v>
      </c>
      <c r="AO26" s="92">
        <f t="shared" si="16"/>
        <v>76</v>
      </c>
      <c r="AP26" s="92">
        <f t="shared" si="17"/>
        <v>78</v>
      </c>
      <c r="AQ26" s="93">
        <f t="shared" si="18"/>
        <v>74.8</v>
      </c>
      <c r="AR26" s="91">
        <f>Лист2!N24</f>
        <v>74</v>
      </c>
      <c r="AS26" s="91">
        <f t="shared" si="19"/>
        <v>127</v>
      </c>
      <c r="AT26" s="91">
        <f>Лист2!O24</f>
        <v>94</v>
      </c>
      <c r="AU26" s="91">
        <f t="shared" si="20"/>
        <v>127</v>
      </c>
      <c r="AV26" s="91">
        <f>Лист2!P24</f>
        <v>80</v>
      </c>
      <c r="AW26" s="91">
        <f t="shared" si="21"/>
        <v>127</v>
      </c>
      <c r="AX26" s="92">
        <f t="shared" si="22"/>
        <v>58</v>
      </c>
      <c r="AY26" s="92">
        <f t="shared" si="23"/>
        <v>74</v>
      </c>
      <c r="AZ26" s="92">
        <f t="shared" si="24"/>
        <v>63</v>
      </c>
      <c r="BA26" s="93">
        <f t="shared" si="25"/>
        <v>63.7</v>
      </c>
      <c r="BB26" s="91">
        <f t="shared" si="26"/>
        <v>75.44</v>
      </c>
      <c r="BC26" s="91" t="e">
        <f xml:space="preserve"> _xlfn.RANK.EQ(BB26,#REF!)</f>
        <v>#REF!</v>
      </c>
    </row>
    <row r="27" spans="1:55" ht="43.2" x14ac:dyDescent="0.3">
      <c r="A27">
        <v>24</v>
      </c>
      <c r="B27" s="91" t="str">
        <f>Лист1!E26</f>
        <v>муниципальное бюджетное общеобразовательное учреждение «Гимназия № 30»</v>
      </c>
      <c r="C27" s="91">
        <f>Лист2!B25</f>
        <v>600</v>
      </c>
      <c r="D27" s="91">
        <f>SUMIF(Лист1!J26:X26, "&lt;2")</f>
        <v>14</v>
      </c>
      <c r="E27" s="91">
        <f>COUNTIF(Лист1!J26:X26, "&lt;2")</f>
        <v>14</v>
      </c>
      <c r="F27" s="91">
        <f>SUMIF(Лист1!Y26:BV26, "&lt;2")</f>
        <v>44</v>
      </c>
      <c r="G27" s="91">
        <f>COUNTIF(Лист1!Y26:BV26, "&lt;2")</f>
        <v>45</v>
      </c>
      <c r="H27" s="91">
        <f>SUM(Лист1!BW26:CB26)</f>
        <v>5</v>
      </c>
      <c r="I27" s="91">
        <f>Лист2!D25</f>
        <v>318</v>
      </c>
      <c r="J27" s="91">
        <f>Лист2!C25</f>
        <v>326</v>
      </c>
      <c r="K27" s="91">
        <f>Лист2!F25</f>
        <v>561</v>
      </c>
      <c r="L27" s="91">
        <f>Лист2!E25</f>
        <v>567</v>
      </c>
      <c r="M27" s="92">
        <f t="shared" si="0"/>
        <v>99</v>
      </c>
      <c r="N27" s="92">
        <f t="shared" si="1"/>
        <v>100</v>
      </c>
      <c r="O27" s="92">
        <f t="shared" si="2"/>
        <v>98</v>
      </c>
      <c r="P27" s="93">
        <f t="shared" si="3"/>
        <v>98.9</v>
      </c>
      <c r="Q27" s="91">
        <f>SUM(Лист1!CC26:CG26)</f>
        <v>5</v>
      </c>
      <c r="R27" s="91"/>
      <c r="S27" s="91"/>
      <c r="T27" s="91">
        <f>Лист2!G25</f>
        <v>587</v>
      </c>
      <c r="U27" s="91">
        <f t="shared" si="4"/>
        <v>600</v>
      </c>
      <c r="V27" s="92">
        <f t="shared" si="5"/>
        <v>100</v>
      </c>
      <c r="W27" s="92">
        <f t="shared" si="6"/>
        <v>99</v>
      </c>
      <c r="X27" s="92">
        <f t="shared" si="7"/>
        <v>98</v>
      </c>
      <c r="Y27" s="93">
        <f t="shared" si="8"/>
        <v>99</v>
      </c>
      <c r="Z27" s="94">
        <f>IF(Лист1!I26=2, SUM(Лист1!CH26:CL26), MAX(SUM(Лист1!CH26:CL26), (Лист1!CI26+Лист1!CK26)*3))</f>
        <v>3</v>
      </c>
      <c r="AA27" s="91">
        <f>SUM(Лист1!CM26:CR26)</f>
        <v>2</v>
      </c>
      <c r="AB27" s="91">
        <f>Лист2!I25</f>
        <v>13</v>
      </c>
      <c r="AC27" s="91">
        <f>Лист2!H25</f>
        <v>13</v>
      </c>
      <c r="AD27" s="92">
        <f t="shared" si="9"/>
        <v>60</v>
      </c>
      <c r="AE27" s="92">
        <f t="shared" si="10"/>
        <v>40</v>
      </c>
      <c r="AF27" s="95">
        <f t="shared" si="11"/>
        <v>100</v>
      </c>
      <c r="AG27" s="93">
        <f t="shared" si="12"/>
        <v>64</v>
      </c>
      <c r="AH27" s="91">
        <f>Лист2!J25</f>
        <v>590</v>
      </c>
      <c r="AI27" s="91">
        <f t="shared" si="13"/>
        <v>600</v>
      </c>
      <c r="AJ27" s="91">
        <f>Лист2!K25</f>
        <v>588</v>
      </c>
      <c r="AK27" s="91">
        <f t="shared" si="14"/>
        <v>600</v>
      </c>
      <c r="AL27" s="91">
        <f>Лист2!M25</f>
        <v>424</v>
      </c>
      <c r="AM27" s="91">
        <f>Лист2!L25</f>
        <v>431</v>
      </c>
      <c r="AN27" s="92">
        <f t="shared" si="15"/>
        <v>98</v>
      </c>
      <c r="AO27" s="92">
        <f t="shared" si="16"/>
        <v>98</v>
      </c>
      <c r="AP27" s="92">
        <f t="shared" si="17"/>
        <v>98</v>
      </c>
      <c r="AQ27" s="93">
        <f t="shared" si="18"/>
        <v>98</v>
      </c>
      <c r="AR27" s="91">
        <f>Лист2!N25</f>
        <v>583</v>
      </c>
      <c r="AS27" s="91">
        <f t="shared" si="19"/>
        <v>600</v>
      </c>
      <c r="AT27" s="91">
        <f>Лист2!O25</f>
        <v>587</v>
      </c>
      <c r="AU27" s="91">
        <f t="shared" si="20"/>
        <v>600</v>
      </c>
      <c r="AV27" s="91">
        <f>Лист2!P25</f>
        <v>592</v>
      </c>
      <c r="AW27" s="91">
        <f t="shared" si="21"/>
        <v>600</v>
      </c>
      <c r="AX27" s="92">
        <f t="shared" si="22"/>
        <v>97</v>
      </c>
      <c r="AY27" s="92">
        <f t="shared" si="23"/>
        <v>98</v>
      </c>
      <c r="AZ27" s="92">
        <f t="shared" si="24"/>
        <v>99</v>
      </c>
      <c r="BA27" s="93">
        <f t="shared" si="25"/>
        <v>98.2</v>
      </c>
      <c r="BB27" s="91">
        <f t="shared" si="26"/>
        <v>91.61999999999999</v>
      </c>
      <c r="BC27" s="91" t="e">
        <f xml:space="preserve"> _xlfn.RANK.EQ(BB27,#REF!)</f>
        <v>#REF!</v>
      </c>
    </row>
    <row r="28" spans="1:55" ht="43.2" x14ac:dyDescent="0.3">
      <c r="A28">
        <v>25</v>
      </c>
      <c r="B28" s="91" t="str">
        <f>Лист1!E27</f>
        <v>муниципальное бюджетное общеобразовательное учреждение «Гимназия № 32»</v>
      </c>
      <c r="C28" s="91">
        <f>Лист2!B26</f>
        <v>122</v>
      </c>
      <c r="D28" s="91">
        <f>SUMIF(Лист1!J27:X27, "&lt;2")</f>
        <v>14</v>
      </c>
      <c r="E28" s="91">
        <f>COUNTIF(Лист1!J27:X27, "&lt;2")</f>
        <v>14</v>
      </c>
      <c r="F28" s="91">
        <f>SUMIF(Лист1!Y27:BV27, "&lt;2")</f>
        <v>40</v>
      </c>
      <c r="G28" s="91">
        <f>COUNTIF(Лист1!Y27:BV27, "&lt;2")</f>
        <v>40</v>
      </c>
      <c r="H28" s="91">
        <f>SUM(Лист1!BW27:CB27)</f>
        <v>5</v>
      </c>
      <c r="I28" s="91">
        <f>Лист2!D26</f>
        <v>89</v>
      </c>
      <c r="J28" s="91">
        <f>Лист2!C26</f>
        <v>91</v>
      </c>
      <c r="K28" s="91">
        <f>Лист2!F26</f>
        <v>115</v>
      </c>
      <c r="L28" s="91">
        <f>Лист2!E26</f>
        <v>117</v>
      </c>
      <c r="M28" s="92">
        <f t="shared" si="0"/>
        <v>100</v>
      </c>
      <c r="N28" s="92">
        <f t="shared" si="1"/>
        <v>100</v>
      </c>
      <c r="O28" s="92">
        <f t="shared" si="2"/>
        <v>98</v>
      </c>
      <c r="P28" s="93">
        <f t="shared" si="3"/>
        <v>99.2</v>
      </c>
      <c r="Q28" s="91">
        <f>SUM(Лист1!CC27:CG27)</f>
        <v>5</v>
      </c>
      <c r="R28" s="91"/>
      <c r="S28" s="91"/>
      <c r="T28" s="91">
        <f>Лист2!G26</f>
        <v>102</v>
      </c>
      <c r="U28" s="91">
        <f t="shared" si="4"/>
        <v>122</v>
      </c>
      <c r="V28" s="92">
        <f t="shared" si="5"/>
        <v>100</v>
      </c>
      <c r="W28" s="92">
        <f t="shared" si="6"/>
        <v>92</v>
      </c>
      <c r="X28" s="92">
        <f t="shared" si="7"/>
        <v>84</v>
      </c>
      <c r="Y28" s="93">
        <f t="shared" si="8"/>
        <v>92</v>
      </c>
      <c r="Z28" s="94">
        <f>IF(Лист1!I27=2, SUM(Лист1!CH27:CL27), MAX(SUM(Лист1!CH27:CL27), (Лист1!CI27+Лист1!CK27)*3))</f>
        <v>2</v>
      </c>
      <c r="AA28" s="91">
        <f>SUM(Лист1!CM27:CR27)</f>
        <v>5</v>
      </c>
      <c r="AB28" s="91">
        <f>Лист2!I26</f>
        <v>8</v>
      </c>
      <c r="AC28" s="91">
        <f>Лист2!H26</f>
        <v>9</v>
      </c>
      <c r="AD28" s="92">
        <f t="shared" si="9"/>
        <v>40</v>
      </c>
      <c r="AE28" s="92">
        <f t="shared" si="10"/>
        <v>100</v>
      </c>
      <c r="AF28" s="95">
        <f t="shared" si="11"/>
        <v>88.888888888888886</v>
      </c>
      <c r="AG28" s="93">
        <f t="shared" si="12"/>
        <v>78.7</v>
      </c>
      <c r="AH28" s="91">
        <f>Лист2!J26</f>
        <v>112</v>
      </c>
      <c r="AI28" s="91">
        <f t="shared" si="13"/>
        <v>122</v>
      </c>
      <c r="AJ28" s="91">
        <f>Лист2!K26</f>
        <v>110</v>
      </c>
      <c r="AK28" s="91">
        <f t="shared" si="14"/>
        <v>122</v>
      </c>
      <c r="AL28" s="91">
        <f>Лист2!M26</f>
        <v>91</v>
      </c>
      <c r="AM28" s="91">
        <f>Лист2!L26</f>
        <v>98</v>
      </c>
      <c r="AN28" s="92">
        <f t="shared" si="15"/>
        <v>92</v>
      </c>
      <c r="AO28" s="92">
        <f t="shared" si="16"/>
        <v>90</v>
      </c>
      <c r="AP28" s="92">
        <f t="shared" si="17"/>
        <v>93</v>
      </c>
      <c r="AQ28" s="93">
        <f t="shared" si="18"/>
        <v>91.4</v>
      </c>
      <c r="AR28" s="91">
        <f>Лист2!N26</f>
        <v>111</v>
      </c>
      <c r="AS28" s="91">
        <f t="shared" si="19"/>
        <v>122</v>
      </c>
      <c r="AT28" s="91">
        <f>Лист2!O26</f>
        <v>112</v>
      </c>
      <c r="AU28" s="91">
        <f t="shared" si="20"/>
        <v>122</v>
      </c>
      <c r="AV28" s="91">
        <f>Лист2!P26</f>
        <v>113</v>
      </c>
      <c r="AW28" s="91">
        <f t="shared" si="21"/>
        <v>122</v>
      </c>
      <c r="AX28" s="92">
        <f t="shared" si="22"/>
        <v>91</v>
      </c>
      <c r="AY28" s="92">
        <f t="shared" si="23"/>
        <v>92</v>
      </c>
      <c r="AZ28" s="92">
        <f t="shared" si="24"/>
        <v>93</v>
      </c>
      <c r="BA28" s="93">
        <f t="shared" si="25"/>
        <v>92.2</v>
      </c>
      <c r="BB28" s="91">
        <f t="shared" si="26"/>
        <v>90.699999999999989</v>
      </c>
      <c r="BC28" s="91" t="e">
        <f xml:space="preserve"> _xlfn.RANK.EQ(BB28,#REF!)</f>
        <v>#REF!</v>
      </c>
    </row>
    <row r="29" spans="1:55" ht="43.2" x14ac:dyDescent="0.3">
      <c r="A29">
        <v>26</v>
      </c>
      <c r="B29" s="91" t="str">
        <f>Лист1!E28</f>
        <v>муниципальное бюджетное общеобразовательное учреждение «Лицей № 33»</v>
      </c>
      <c r="C29" s="91">
        <f>Лист2!B27</f>
        <v>210</v>
      </c>
      <c r="D29" s="91">
        <f>SUMIF(Лист1!J28:X28, "&lt;2")</f>
        <v>14</v>
      </c>
      <c r="E29" s="91">
        <f>COUNTIF(Лист1!J28:X28, "&lt;2")</f>
        <v>14</v>
      </c>
      <c r="F29" s="91">
        <f>SUMIF(Лист1!Y28:BV28, "&lt;2")</f>
        <v>45</v>
      </c>
      <c r="G29" s="91">
        <f>COUNTIF(Лист1!Y28:BV28, "&lt;2")</f>
        <v>45</v>
      </c>
      <c r="H29" s="91">
        <f>SUM(Лист1!BW28:CB28)</f>
        <v>6</v>
      </c>
      <c r="I29" s="91">
        <f>Лист2!D27</f>
        <v>158</v>
      </c>
      <c r="J29" s="91">
        <f>Лист2!C27</f>
        <v>161</v>
      </c>
      <c r="K29" s="91">
        <f>Лист2!F27</f>
        <v>194</v>
      </c>
      <c r="L29" s="91">
        <f>Лист2!E27</f>
        <v>196</v>
      </c>
      <c r="M29" s="92">
        <f t="shared" si="0"/>
        <v>100</v>
      </c>
      <c r="N29" s="92">
        <f t="shared" si="1"/>
        <v>100</v>
      </c>
      <c r="O29" s="92">
        <f t="shared" si="2"/>
        <v>99</v>
      </c>
      <c r="P29" s="93">
        <f t="shared" si="3"/>
        <v>99.6</v>
      </c>
      <c r="Q29" s="91">
        <f>SUM(Лист1!CC28:CG28)</f>
        <v>5</v>
      </c>
      <c r="R29" s="91"/>
      <c r="S29" s="91"/>
      <c r="T29" s="91">
        <f>Лист2!G27</f>
        <v>209</v>
      </c>
      <c r="U29" s="91">
        <f t="shared" si="4"/>
        <v>210</v>
      </c>
      <c r="V29" s="92">
        <f t="shared" si="5"/>
        <v>100</v>
      </c>
      <c r="W29" s="92">
        <f t="shared" si="6"/>
        <v>100</v>
      </c>
      <c r="X29" s="92">
        <f t="shared" si="7"/>
        <v>100</v>
      </c>
      <c r="Y29" s="93">
        <f t="shared" si="8"/>
        <v>100</v>
      </c>
      <c r="Z29" s="94">
        <f>IF(Лист1!I28=2, SUM(Лист1!CH28:CL28), MAX(SUM(Лист1!CH28:CL28), (Лист1!CI28+Лист1!CK28)*3))</f>
        <v>4</v>
      </c>
      <c r="AA29" s="91">
        <f>SUM(Лист1!CM28:CR28)</f>
        <v>6</v>
      </c>
      <c r="AB29" s="91">
        <f>Лист2!I27</f>
        <v>21</v>
      </c>
      <c r="AC29" s="91">
        <f>Лист2!H27</f>
        <v>21</v>
      </c>
      <c r="AD29" s="92">
        <f t="shared" si="9"/>
        <v>80</v>
      </c>
      <c r="AE29" s="92">
        <f t="shared" si="10"/>
        <v>100</v>
      </c>
      <c r="AF29" s="95">
        <f t="shared" si="11"/>
        <v>100</v>
      </c>
      <c r="AG29" s="93">
        <f t="shared" si="12"/>
        <v>94</v>
      </c>
      <c r="AH29" s="91">
        <f>Лист2!J27</f>
        <v>209</v>
      </c>
      <c r="AI29" s="91">
        <f t="shared" si="13"/>
        <v>210</v>
      </c>
      <c r="AJ29" s="91">
        <f>Лист2!K27</f>
        <v>202</v>
      </c>
      <c r="AK29" s="91">
        <f t="shared" si="14"/>
        <v>210</v>
      </c>
      <c r="AL29" s="91">
        <f>Лист2!M27</f>
        <v>191</v>
      </c>
      <c r="AM29" s="91">
        <f>Лист2!L27</f>
        <v>191</v>
      </c>
      <c r="AN29" s="92">
        <f t="shared" si="15"/>
        <v>100</v>
      </c>
      <c r="AO29" s="92">
        <f t="shared" si="16"/>
        <v>96</v>
      </c>
      <c r="AP29" s="92">
        <f t="shared" si="17"/>
        <v>100</v>
      </c>
      <c r="AQ29" s="93">
        <f t="shared" si="18"/>
        <v>98.4</v>
      </c>
      <c r="AR29" s="91">
        <f>Лист2!N27</f>
        <v>208</v>
      </c>
      <c r="AS29" s="91">
        <f t="shared" si="19"/>
        <v>210</v>
      </c>
      <c r="AT29" s="91">
        <f>Лист2!O27</f>
        <v>210</v>
      </c>
      <c r="AU29" s="91">
        <f t="shared" si="20"/>
        <v>210</v>
      </c>
      <c r="AV29" s="91">
        <f>Лист2!P27</f>
        <v>207</v>
      </c>
      <c r="AW29" s="91">
        <f t="shared" si="21"/>
        <v>210</v>
      </c>
      <c r="AX29" s="92">
        <f t="shared" si="22"/>
        <v>99</v>
      </c>
      <c r="AY29" s="92">
        <f t="shared" si="23"/>
        <v>100</v>
      </c>
      <c r="AZ29" s="92">
        <f t="shared" si="24"/>
        <v>99</v>
      </c>
      <c r="BA29" s="93">
        <f t="shared" si="25"/>
        <v>99.2</v>
      </c>
      <c r="BB29" s="91">
        <f t="shared" si="26"/>
        <v>98.24</v>
      </c>
      <c r="BC29" s="91" t="e">
        <f xml:space="preserve"> _xlfn.RANK.EQ(BB29,#REF!)</f>
        <v>#REF!</v>
      </c>
    </row>
    <row r="30" spans="1:55" ht="43.2" x14ac:dyDescent="0.3">
      <c r="A30">
        <v>27</v>
      </c>
      <c r="B30" s="91" t="str">
        <f>Лист1!E29</f>
        <v>муниципальное бюджетное общеобразовательное учреждение «Средняя школа № 35»</v>
      </c>
      <c r="C30" s="91">
        <f>Лист2!B28</f>
        <v>73</v>
      </c>
      <c r="D30" s="91">
        <f>SUMIF(Лист1!J29:X29, "&lt;2")</f>
        <v>14</v>
      </c>
      <c r="E30" s="91">
        <f>COUNTIF(Лист1!J29:X29, "&lt;2")</f>
        <v>14</v>
      </c>
      <c r="F30" s="91">
        <f>SUMIF(Лист1!Y29:BV29, "&lt;2")</f>
        <v>31</v>
      </c>
      <c r="G30" s="91">
        <f>COUNTIF(Лист1!Y29:BV29, "&lt;2")</f>
        <v>38</v>
      </c>
      <c r="H30" s="91">
        <f>SUM(Лист1!BW29:CB29)</f>
        <v>4</v>
      </c>
      <c r="I30" s="91">
        <f>Лист2!D28</f>
        <v>63</v>
      </c>
      <c r="J30" s="91">
        <f>Лист2!C28</f>
        <v>65</v>
      </c>
      <c r="K30" s="91">
        <f>Лист2!F28</f>
        <v>63</v>
      </c>
      <c r="L30" s="91">
        <f>Лист2!E28</f>
        <v>68</v>
      </c>
      <c r="M30" s="92">
        <f t="shared" si="0"/>
        <v>91</v>
      </c>
      <c r="N30" s="92">
        <f t="shared" si="1"/>
        <v>100</v>
      </c>
      <c r="O30" s="92">
        <f t="shared" si="2"/>
        <v>95</v>
      </c>
      <c r="P30" s="93">
        <f t="shared" si="3"/>
        <v>95.3</v>
      </c>
      <c r="Q30" s="91">
        <f>SUM(Лист1!CC29:CG29)</f>
        <v>5</v>
      </c>
      <c r="R30" s="91"/>
      <c r="S30" s="91"/>
      <c r="T30" s="91">
        <f>Лист2!G28</f>
        <v>67</v>
      </c>
      <c r="U30" s="91">
        <f t="shared" si="4"/>
        <v>73</v>
      </c>
      <c r="V30" s="92">
        <f t="shared" si="5"/>
        <v>100</v>
      </c>
      <c r="W30" s="92">
        <f t="shared" si="6"/>
        <v>96</v>
      </c>
      <c r="X30" s="92">
        <f t="shared" si="7"/>
        <v>92</v>
      </c>
      <c r="Y30" s="93">
        <f t="shared" si="8"/>
        <v>96</v>
      </c>
      <c r="Z30" s="94">
        <f>IF(Лист1!I29=2, SUM(Лист1!CH29:CL29), MAX(SUM(Лист1!CH29:CL29), (Лист1!CI29+Лист1!CK29)*3))</f>
        <v>1</v>
      </c>
      <c r="AA30" s="91">
        <f>SUM(Лист1!CM29:CR29)</f>
        <v>2</v>
      </c>
      <c r="AB30" s="91">
        <f>Лист2!I28</f>
        <v>3</v>
      </c>
      <c r="AC30" s="91">
        <f>Лист2!H28</f>
        <v>3</v>
      </c>
      <c r="AD30" s="92">
        <f t="shared" si="9"/>
        <v>20</v>
      </c>
      <c r="AE30" s="92">
        <f t="shared" si="10"/>
        <v>40</v>
      </c>
      <c r="AF30" s="95">
        <f t="shared" si="11"/>
        <v>100</v>
      </c>
      <c r="AG30" s="93">
        <f t="shared" si="12"/>
        <v>52</v>
      </c>
      <c r="AH30" s="91">
        <f>Лист2!J28</f>
        <v>68</v>
      </c>
      <c r="AI30" s="91">
        <f t="shared" si="13"/>
        <v>73</v>
      </c>
      <c r="AJ30" s="91">
        <f>Лист2!K28</f>
        <v>70</v>
      </c>
      <c r="AK30" s="91">
        <f t="shared" si="14"/>
        <v>73</v>
      </c>
      <c r="AL30" s="91">
        <f>Лист2!M28</f>
        <v>66</v>
      </c>
      <c r="AM30" s="91">
        <f>Лист2!L28</f>
        <v>69</v>
      </c>
      <c r="AN30" s="92">
        <f t="shared" si="15"/>
        <v>93</v>
      </c>
      <c r="AO30" s="92">
        <f t="shared" si="16"/>
        <v>96</v>
      </c>
      <c r="AP30" s="92">
        <f t="shared" si="17"/>
        <v>96</v>
      </c>
      <c r="AQ30" s="93">
        <f t="shared" si="18"/>
        <v>94.8</v>
      </c>
      <c r="AR30" s="91">
        <f>Лист2!N28</f>
        <v>68</v>
      </c>
      <c r="AS30" s="91">
        <f t="shared" si="19"/>
        <v>73</v>
      </c>
      <c r="AT30" s="91">
        <f>Лист2!O28</f>
        <v>66</v>
      </c>
      <c r="AU30" s="91">
        <f t="shared" si="20"/>
        <v>73</v>
      </c>
      <c r="AV30" s="91">
        <f>Лист2!P28</f>
        <v>68</v>
      </c>
      <c r="AW30" s="91">
        <f t="shared" si="21"/>
        <v>73</v>
      </c>
      <c r="AX30" s="92">
        <f t="shared" si="22"/>
        <v>93</v>
      </c>
      <c r="AY30" s="92">
        <f t="shared" si="23"/>
        <v>90</v>
      </c>
      <c r="AZ30" s="92">
        <f t="shared" si="24"/>
        <v>93</v>
      </c>
      <c r="BA30" s="93">
        <f t="shared" si="25"/>
        <v>92.4</v>
      </c>
      <c r="BB30" s="91">
        <f t="shared" si="26"/>
        <v>86.1</v>
      </c>
      <c r="BC30" s="91" t="e">
        <f xml:space="preserve"> _xlfn.RANK.EQ(BB30,#REF!)</f>
        <v>#REF!</v>
      </c>
    </row>
    <row r="31" spans="1:55" ht="43.2" x14ac:dyDescent="0.3">
      <c r="A31">
        <v>28</v>
      </c>
      <c r="B31" s="91" t="str">
        <f>Лист1!E30</f>
        <v>муниципальное бюджетное общеобразовательное учреждение «Гимназия № 36»</v>
      </c>
      <c r="C31" s="91">
        <f>Лист2!B29</f>
        <v>353</v>
      </c>
      <c r="D31" s="91">
        <f>SUMIF(Лист1!J30:X30, "&lt;2")</f>
        <v>14</v>
      </c>
      <c r="E31" s="91">
        <f>COUNTIF(Лист1!J30:X30, "&lt;2")</f>
        <v>14</v>
      </c>
      <c r="F31" s="91">
        <f>SUMIF(Лист1!Y30:BV30, "&lt;2")</f>
        <v>45</v>
      </c>
      <c r="G31" s="91">
        <f>COUNTIF(Лист1!Y30:BV30, "&lt;2")</f>
        <v>45</v>
      </c>
      <c r="H31" s="91">
        <f>SUM(Лист1!BW30:CB30)</f>
        <v>6</v>
      </c>
      <c r="I31" s="91">
        <f>Лист2!D29</f>
        <v>204</v>
      </c>
      <c r="J31" s="91">
        <f>Лист2!C29</f>
        <v>219</v>
      </c>
      <c r="K31" s="91">
        <f>Лист2!F29</f>
        <v>291</v>
      </c>
      <c r="L31" s="91">
        <f>Лист2!E29</f>
        <v>325</v>
      </c>
      <c r="M31" s="92">
        <f t="shared" si="0"/>
        <v>100</v>
      </c>
      <c r="N31" s="92">
        <f t="shared" si="1"/>
        <v>100</v>
      </c>
      <c r="O31" s="92">
        <f t="shared" si="2"/>
        <v>91</v>
      </c>
      <c r="P31" s="93">
        <f t="shared" si="3"/>
        <v>96.4</v>
      </c>
      <c r="Q31" s="91">
        <f>SUM(Лист1!CC30:CG30)</f>
        <v>5</v>
      </c>
      <c r="R31" s="91"/>
      <c r="S31" s="91"/>
      <c r="T31" s="91">
        <f>Лист2!G29</f>
        <v>219</v>
      </c>
      <c r="U31" s="91">
        <f t="shared" si="4"/>
        <v>353</v>
      </c>
      <c r="V31" s="92">
        <f t="shared" si="5"/>
        <v>100</v>
      </c>
      <c r="W31" s="92">
        <f t="shared" si="6"/>
        <v>81</v>
      </c>
      <c r="X31" s="92">
        <f t="shared" si="7"/>
        <v>62</v>
      </c>
      <c r="Y31" s="93">
        <f t="shared" si="8"/>
        <v>81</v>
      </c>
      <c r="Z31" s="94">
        <f>IF(Лист1!I30=2, SUM(Лист1!CH30:CL30), MAX(SUM(Лист1!CH30:CL30), (Лист1!CI30+Лист1!CK30)*3))</f>
        <v>5</v>
      </c>
      <c r="AA31" s="91">
        <f>SUM(Лист1!CM30:CR30)</f>
        <v>5</v>
      </c>
      <c r="AB31" s="91">
        <f>Лист2!I29</f>
        <v>19</v>
      </c>
      <c r="AC31" s="91">
        <f>Лист2!H29</f>
        <v>27</v>
      </c>
      <c r="AD31" s="92">
        <f t="shared" si="9"/>
        <v>100</v>
      </c>
      <c r="AE31" s="92">
        <f t="shared" si="10"/>
        <v>100</v>
      </c>
      <c r="AF31" s="95">
        <f t="shared" si="11"/>
        <v>70.370370370370367</v>
      </c>
      <c r="AG31" s="93">
        <f t="shared" si="12"/>
        <v>91.1</v>
      </c>
      <c r="AH31" s="91">
        <f>Лист2!J29</f>
        <v>316</v>
      </c>
      <c r="AI31" s="91">
        <f t="shared" si="13"/>
        <v>353</v>
      </c>
      <c r="AJ31" s="91">
        <f>Лист2!K29</f>
        <v>287</v>
      </c>
      <c r="AK31" s="91">
        <f t="shared" si="14"/>
        <v>353</v>
      </c>
      <c r="AL31" s="91">
        <f>Лист2!M29</f>
        <v>225</v>
      </c>
      <c r="AM31" s="91">
        <f>Лист2!L29</f>
        <v>243</v>
      </c>
      <c r="AN31" s="92">
        <f t="shared" si="15"/>
        <v>90</v>
      </c>
      <c r="AO31" s="92">
        <f t="shared" si="16"/>
        <v>81</v>
      </c>
      <c r="AP31" s="92">
        <f t="shared" si="17"/>
        <v>93</v>
      </c>
      <c r="AQ31" s="93">
        <f t="shared" si="18"/>
        <v>87</v>
      </c>
      <c r="AR31" s="91">
        <f>Лист2!N29</f>
        <v>280</v>
      </c>
      <c r="AS31" s="91">
        <f t="shared" si="19"/>
        <v>353</v>
      </c>
      <c r="AT31" s="91">
        <f>Лист2!O29</f>
        <v>312</v>
      </c>
      <c r="AU31" s="91">
        <f t="shared" si="20"/>
        <v>353</v>
      </c>
      <c r="AV31" s="91">
        <f>Лист2!P29</f>
        <v>287</v>
      </c>
      <c r="AW31" s="91">
        <f t="shared" si="21"/>
        <v>353</v>
      </c>
      <c r="AX31" s="92">
        <f t="shared" si="22"/>
        <v>79</v>
      </c>
      <c r="AY31" s="92">
        <f t="shared" si="23"/>
        <v>88</v>
      </c>
      <c r="AZ31" s="92">
        <f t="shared" si="24"/>
        <v>81</v>
      </c>
      <c r="BA31" s="93">
        <f t="shared" si="25"/>
        <v>81.8</v>
      </c>
      <c r="BB31" s="91">
        <f t="shared" si="26"/>
        <v>87.460000000000008</v>
      </c>
      <c r="BC31" s="91" t="e">
        <f xml:space="preserve"> _xlfn.RANK.EQ(BB31,#REF!)</f>
        <v>#REF!</v>
      </c>
    </row>
    <row r="32" spans="1:55" ht="43.2" x14ac:dyDescent="0.3">
      <c r="A32">
        <v>29</v>
      </c>
      <c r="B32" s="91" t="str">
        <f>Лист1!E31</f>
        <v>муниципальное бюджетное общеобразовательное учреждение «Средняя школа № 37»</v>
      </c>
      <c r="C32" s="91">
        <f>Лист2!B30</f>
        <v>136</v>
      </c>
      <c r="D32" s="91">
        <f>SUMIF(Лист1!J31:X31, "&lt;2")</f>
        <v>13</v>
      </c>
      <c r="E32" s="91">
        <f>COUNTIF(Лист1!J31:X31, "&lt;2")</f>
        <v>13</v>
      </c>
      <c r="F32" s="91">
        <f>SUMIF(Лист1!Y31:BV31, "&lt;2")</f>
        <v>36</v>
      </c>
      <c r="G32" s="91">
        <f>COUNTIF(Лист1!Y31:BV31, "&lt;2")</f>
        <v>36</v>
      </c>
      <c r="H32" s="91">
        <f>SUM(Лист1!BW31:CB31)</f>
        <v>5</v>
      </c>
      <c r="I32" s="91">
        <f>Лист2!D30</f>
        <v>78</v>
      </c>
      <c r="J32" s="91">
        <f>Лист2!C30</f>
        <v>83</v>
      </c>
      <c r="K32" s="91">
        <f>Лист2!F30</f>
        <v>109</v>
      </c>
      <c r="L32" s="91">
        <f>Лист2!E30</f>
        <v>120</v>
      </c>
      <c r="M32" s="92">
        <f t="shared" si="0"/>
        <v>100</v>
      </c>
      <c r="N32" s="92">
        <f t="shared" si="1"/>
        <v>100</v>
      </c>
      <c r="O32" s="92">
        <f t="shared" si="2"/>
        <v>92</v>
      </c>
      <c r="P32" s="93">
        <f t="shared" si="3"/>
        <v>96.8</v>
      </c>
      <c r="Q32" s="91">
        <f>SUM(Лист1!CC31:CG31)</f>
        <v>5</v>
      </c>
      <c r="R32" s="91"/>
      <c r="S32" s="91"/>
      <c r="T32" s="91">
        <f>Лист2!G30</f>
        <v>83</v>
      </c>
      <c r="U32" s="91">
        <f t="shared" si="4"/>
        <v>136</v>
      </c>
      <c r="V32" s="92">
        <f t="shared" si="5"/>
        <v>100</v>
      </c>
      <c r="W32" s="92">
        <f t="shared" si="6"/>
        <v>80</v>
      </c>
      <c r="X32" s="92">
        <f t="shared" si="7"/>
        <v>61</v>
      </c>
      <c r="Y32" s="93">
        <f t="shared" si="8"/>
        <v>80.5</v>
      </c>
      <c r="Z32" s="94">
        <f>IF(Лист1!I31=2, SUM(Лист1!CH31:CL31), MAX(SUM(Лист1!CH31:CL31), (Лист1!CI31+Лист1!CK31)*3))</f>
        <v>2</v>
      </c>
      <c r="AA32" s="91">
        <f>SUM(Лист1!CM31:CR31)</f>
        <v>4</v>
      </c>
      <c r="AB32" s="91">
        <f>Лист2!I30</f>
        <v>6</v>
      </c>
      <c r="AC32" s="91">
        <f>Лист2!H30</f>
        <v>7</v>
      </c>
      <c r="AD32" s="92">
        <f t="shared" si="9"/>
        <v>40</v>
      </c>
      <c r="AE32" s="92">
        <f t="shared" si="10"/>
        <v>80</v>
      </c>
      <c r="AF32" s="95">
        <f t="shared" si="11"/>
        <v>85.714285714285708</v>
      </c>
      <c r="AG32" s="93">
        <f t="shared" si="12"/>
        <v>69.7</v>
      </c>
      <c r="AH32" s="91">
        <f>Лист2!J30</f>
        <v>119</v>
      </c>
      <c r="AI32" s="91">
        <f t="shared" si="13"/>
        <v>136</v>
      </c>
      <c r="AJ32" s="91">
        <f>Лист2!K30</f>
        <v>116</v>
      </c>
      <c r="AK32" s="91">
        <f t="shared" si="14"/>
        <v>136</v>
      </c>
      <c r="AL32" s="91">
        <f>Лист2!M30</f>
        <v>94</v>
      </c>
      <c r="AM32" s="91">
        <f>Лист2!L30</f>
        <v>99</v>
      </c>
      <c r="AN32" s="92">
        <f t="shared" si="15"/>
        <v>88</v>
      </c>
      <c r="AO32" s="92">
        <f t="shared" si="16"/>
        <v>85</v>
      </c>
      <c r="AP32" s="92">
        <f t="shared" si="17"/>
        <v>95</v>
      </c>
      <c r="AQ32" s="93">
        <f t="shared" si="18"/>
        <v>88.2</v>
      </c>
      <c r="AR32" s="91">
        <f>Лист2!N30</f>
        <v>102</v>
      </c>
      <c r="AS32" s="91">
        <f t="shared" si="19"/>
        <v>136</v>
      </c>
      <c r="AT32" s="91">
        <f>Лист2!O30</f>
        <v>115</v>
      </c>
      <c r="AU32" s="91">
        <f t="shared" si="20"/>
        <v>136</v>
      </c>
      <c r="AV32" s="91">
        <f>Лист2!P30</f>
        <v>110</v>
      </c>
      <c r="AW32" s="91">
        <f t="shared" si="21"/>
        <v>136</v>
      </c>
      <c r="AX32" s="92">
        <f t="shared" si="22"/>
        <v>75</v>
      </c>
      <c r="AY32" s="92">
        <f t="shared" si="23"/>
        <v>85</v>
      </c>
      <c r="AZ32" s="92">
        <f t="shared" si="24"/>
        <v>81</v>
      </c>
      <c r="BA32" s="93">
        <f t="shared" si="25"/>
        <v>80</v>
      </c>
      <c r="BB32" s="91">
        <f t="shared" si="26"/>
        <v>83.039999999999992</v>
      </c>
      <c r="BC32" s="91" t="e">
        <f xml:space="preserve"> _xlfn.RANK.EQ(BB32,#REF!)</f>
        <v>#REF!</v>
      </c>
    </row>
    <row r="33" spans="1:55" ht="43.2" x14ac:dyDescent="0.3">
      <c r="A33">
        <v>30</v>
      </c>
      <c r="B33" s="91" t="str">
        <f>Лист1!E32</f>
        <v>муниципальное бюджетное общеобразовательное учреждение «Средняя школа № 39»</v>
      </c>
      <c r="C33" s="91">
        <f>Лист2!B31</f>
        <v>467</v>
      </c>
      <c r="D33" s="91">
        <f>SUMIF(Лист1!J32:X32, "&lt;2")</f>
        <v>6</v>
      </c>
      <c r="E33" s="91">
        <f>COUNTIF(Лист1!J32:X32, "&lt;2")</f>
        <v>14</v>
      </c>
      <c r="F33" s="91">
        <f>SUMIF(Лист1!Y32:BV32, "&lt;2")</f>
        <v>27</v>
      </c>
      <c r="G33" s="91">
        <f>COUNTIF(Лист1!Y32:BV32, "&lt;2")</f>
        <v>32</v>
      </c>
      <c r="H33" s="91">
        <f>SUM(Лист1!BW32:CB32)</f>
        <v>3</v>
      </c>
      <c r="I33" s="91">
        <f>Лист2!D31</f>
        <v>280</v>
      </c>
      <c r="J33" s="91">
        <f>Лист2!C31</f>
        <v>314</v>
      </c>
      <c r="K33" s="91">
        <f>Лист2!F31</f>
        <v>360</v>
      </c>
      <c r="L33" s="91">
        <f>Лист2!E31</f>
        <v>410</v>
      </c>
      <c r="M33" s="92">
        <f t="shared" si="0"/>
        <v>64</v>
      </c>
      <c r="N33" s="92">
        <f t="shared" si="1"/>
        <v>90</v>
      </c>
      <c r="O33" s="92">
        <f t="shared" si="2"/>
        <v>88</v>
      </c>
      <c r="P33" s="93">
        <f t="shared" si="3"/>
        <v>81.400000000000006</v>
      </c>
      <c r="Q33" s="91">
        <f>SUM(Лист1!CC32:CG32)</f>
        <v>5</v>
      </c>
      <c r="R33" s="91"/>
      <c r="S33" s="91"/>
      <c r="T33" s="91">
        <f>Лист2!G31</f>
        <v>289</v>
      </c>
      <c r="U33" s="91">
        <f t="shared" si="4"/>
        <v>467</v>
      </c>
      <c r="V33" s="92">
        <f t="shared" si="5"/>
        <v>100</v>
      </c>
      <c r="W33" s="92">
        <f t="shared" si="6"/>
        <v>81</v>
      </c>
      <c r="X33" s="92">
        <f t="shared" si="7"/>
        <v>62</v>
      </c>
      <c r="Y33" s="93">
        <f t="shared" si="8"/>
        <v>81</v>
      </c>
      <c r="Z33" s="94">
        <f>IF(Лист1!I32=2, SUM(Лист1!CH32:CL32), MAX(SUM(Лист1!CH32:CL32), (Лист1!CI32+Лист1!CK32)*3))</f>
        <v>1</v>
      </c>
      <c r="AA33" s="91">
        <f>SUM(Лист1!CM32:CR32)</f>
        <v>4</v>
      </c>
      <c r="AB33" s="91">
        <f>Лист2!I31</f>
        <v>15</v>
      </c>
      <c r="AC33" s="91">
        <f>Лист2!H31</f>
        <v>18</v>
      </c>
      <c r="AD33" s="92">
        <f t="shared" si="9"/>
        <v>20</v>
      </c>
      <c r="AE33" s="92">
        <f t="shared" si="10"/>
        <v>80</v>
      </c>
      <c r="AF33" s="95">
        <f t="shared" si="11"/>
        <v>83.333333333333329</v>
      </c>
      <c r="AG33" s="93">
        <f t="shared" si="12"/>
        <v>63</v>
      </c>
      <c r="AH33" s="91">
        <f>Лист2!J31</f>
        <v>395</v>
      </c>
      <c r="AI33" s="91">
        <f t="shared" si="13"/>
        <v>467</v>
      </c>
      <c r="AJ33" s="91">
        <f>Лист2!K31</f>
        <v>399</v>
      </c>
      <c r="AK33" s="91">
        <f t="shared" si="14"/>
        <v>467</v>
      </c>
      <c r="AL33" s="91">
        <f>Лист2!M31</f>
        <v>297</v>
      </c>
      <c r="AM33" s="91">
        <f>Лист2!L31</f>
        <v>327</v>
      </c>
      <c r="AN33" s="92">
        <f t="shared" si="15"/>
        <v>85</v>
      </c>
      <c r="AO33" s="92">
        <f t="shared" si="16"/>
        <v>85</v>
      </c>
      <c r="AP33" s="92">
        <f t="shared" si="17"/>
        <v>91</v>
      </c>
      <c r="AQ33" s="93">
        <f t="shared" si="18"/>
        <v>86.2</v>
      </c>
      <c r="AR33" s="91">
        <f>Лист2!N31</f>
        <v>391</v>
      </c>
      <c r="AS33" s="91">
        <f t="shared" si="19"/>
        <v>467</v>
      </c>
      <c r="AT33" s="91">
        <f>Лист2!O31</f>
        <v>371</v>
      </c>
      <c r="AU33" s="91">
        <f t="shared" si="20"/>
        <v>467</v>
      </c>
      <c r="AV33" s="91">
        <f>Лист2!P31</f>
        <v>390</v>
      </c>
      <c r="AW33" s="91">
        <f t="shared" si="21"/>
        <v>467</v>
      </c>
      <c r="AX33" s="92">
        <f t="shared" si="22"/>
        <v>84</v>
      </c>
      <c r="AY33" s="92">
        <f t="shared" si="23"/>
        <v>79</v>
      </c>
      <c r="AZ33" s="92">
        <f t="shared" si="24"/>
        <v>84</v>
      </c>
      <c r="BA33" s="93">
        <f t="shared" si="25"/>
        <v>83</v>
      </c>
      <c r="BB33" s="91">
        <f t="shared" si="26"/>
        <v>78.92</v>
      </c>
      <c r="BC33" s="91" t="e">
        <f xml:space="preserve"> _xlfn.RANK.EQ(BB33,#REF!)</f>
        <v>#REF!</v>
      </c>
    </row>
    <row r="34" spans="1:55" ht="43.2" x14ac:dyDescent="0.3">
      <c r="A34">
        <v>31</v>
      </c>
      <c r="B34" s="91" t="str">
        <f>Лист1!E33</f>
        <v>муниципальное бюджетное общеобразовательное учреждение «Средняя школа № 41»</v>
      </c>
      <c r="C34" s="91">
        <f>Лист2!B32</f>
        <v>239</v>
      </c>
      <c r="D34" s="91">
        <f>SUMIF(Лист1!J33:X33, "&lt;2")</f>
        <v>14</v>
      </c>
      <c r="E34" s="91">
        <f>COUNTIF(Лист1!J33:X33, "&lt;2")</f>
        <v>14</v>
      </c>
      <c r="F34" s="91">
        <f>SUMIF(Лист1!Y33:BV33, "&lt;2")</f>
        <v>41</v>
      </c>
      <c r="G34" s="91">
        <f>COUNTIF(Лист1!Y33:BV33, "&lt;2")</f>
        <v>42</v>
      </c>
      <c r="H34" s="91">
        <f>SUM(Лист1!BW33:CB33)</f>
        <v>5</v>
      </c>
      <c r="I34" s="91">
        <f>Лист2!D32</f>
        <v>188</v>
      </c>
      <c r="J34" s="91">
        <f>Лист2!C32</f>
        <v>191</v>
      </c>
      <c r="K34" s="91">
        <f>Лист2!F32</f>
        <v>199</v>
      </c>
      <c r="L34" s="91">
        <f>Лист2!E32</f>
        <v>210</v>
      </c>
      <c r="M34" s="92">
        <f t="shared" si="0"/>
        <v>99</v>
      </c>
      <c r="N34" s="92">
        <f t="shared" si="1"/>
        <v>100</v>
      </c>
      <c r="O34" s="92">
        <f t="shared" si="2"/>
        <v>97</v>
      </c>
      <c r="P34" s="93">
        <f t="shared" si="3"/>
        <v>98.5</v>
      </c>
      <c r="Q34" s="91">
        <f>SUM(Лист1!CC33:CG33)</f>
        <v>5</v>
      </c>
      <c r="R34" s="91"/>
      <c r="S34" s="91"/>
      <c r="T34" s="91">
        <f>Лист2!G32</f>
        <v>193</v>
      </c>
      <c r="U34" s="91">
        <f t="shared" si="4"/>
        <v>239</v>
      </c>
      <c r="V34" s="92">
        <f t="shared" si="5"/>
        <v>100</v>
      </c>
      <c r="W34" s="92">
        <f t="shared" si="6"/>
        <v>90</v>
      </c>
      <c r="X34" s="92">
        <f t="shared" si="7"/>
        <v>81</v>
      </c>
      <c r="Y34" s="93">
        <f t="shared" si="8"/>
        <v>90.5</v>
      </c>
      <c r="Z34" s="94">
        <f>IF(Лист1!I33=2, SUM(Лист1!CH33:CL33), MAX(SUM(Лист1!CH33:CL33), (Лист1!CI33+Лист1!CK33)*3))</f>
        <v>1</v>
      </c>
      <c r="AA34" s="91">
        <f>SUM(Лист1!CM33:CR33)</f>
        <v>5</v>
      </c>
      <c r="AB34" s="91">
        <f>Лист2!I32</f>
        <v>21</v>
      </c>
      <c r="AC34" s="91">
        <f>Лист2!H32</f>
        <v>26</v>
      </c>
      <c r="AD34" s="92">
        <f t="shared" si="9"/>
        <v>20</v>
      </c>
      <c r="AE34" s="92">
        <f t="shared" si="10"/>
        <v>100</v>
      </c>
      <c r="AF34" s="95">
        <f t="shared" si="11"/>
        <v>80.769230769230774</v>
      </c>
      <c r="AG34" s="93">
        <f t="shared" si="12"/>
        <v>70.2</v>
      </c>
      <c r="AH34" s="91">
        <f>Лист2!J32</f>
        <v>219</v>
      </c>
      <c r="AI34" s="91">
        <f t="shared" si="13"/>
        <v>239</v>
      </c>
      <c r="AJ34" s="91">
        <f>Лист2!K32</f>
        <v>228</v>
      </c>
      <c r="AK34" s="91">
        <f t="shared" si="14"/>
        <v>239</v>
      </c>
      <c r="AL34" s="91">
        <f>Лист2!M32</f>
        <v>176</v>
      </c>
      <c r="AM34" s="91">
        <f>Лист2!L32</f>
        <v>179</v>
      </c>
      <c r="AN34" s="92">
        <f t="shared" si="15"/>
        <v>92</v>
      </c>
      <c r="AO34" s="92">
        <f t="shared" si="16"/>
        <v>95</v>
      </c>
      <c r="AP34" s="92">
        <f t="shared" si="17"/>
        <v>98</v>
      </c>
      <c r="AQ34" s="93">
        <f t="shared" si="18"/>
        <v>94.4</v>
      </c>
      <c r="AR34" s="91">
        <f>Лист2!N32</f>
        <v>214</v>
      </c>
      <c r="AS34" s="91">
        <f t="shared" si="19"/>
        <v>239</v>
      </c>
      <c r="AT34" s="91">
        <f>Лист2!O32</f>
        <v>223</v>
      </c>
      <c r="AU34" s="91">
        <f t="shared" si="20"/>
        <v>239</v>
      </c>
      <c r="AV34" s="91">
        <f>Лист2!P32</f>
        <v>224</v>
      </c>
      <c r="AW34" s="91">
        <f t="shared" si="21"/>
        <v>239</v>
      </c>
      <c r="AX34" s="92">
        <f t="shared" si="22"/>
        <v>90</v>
      </c>
      <c r="AY34" s="92">
        <f t="shared" si="23"/>
        <v>93</v>
      </c>
      <c r="AZ34" s="92">
        <f t="shared" si="24"/>
        <v>94</v>
      </c>
      <c r="BA34" s="93">
        <f t="shared" si="25"/>
        <v>92.6</v>
      </c>
      <c r="BB34" s="91">
        <f t="shared" si="26"/>
        <v>89.240000000000009</v>
      </c>
      <c r="BC34" s="91" t="e">
        <f xml:space="preserve"> _xlfn.RANK.EQ(BB34,#REF!)</f>
        <v>#REF!</v>
      </c>
    </row>
    <row r="35" spans="1:55" ht="43.2" x14ac:dyDescent="0.3">
      <c r="A35">
        <v>32</v>
      </c>
      <c r="B35" s="91" t="str">
        <f>Лист1!E34</f>
        <v>муниципальное бюджетное общеобразовательное учреждение «Средняя школа № 42»</v>
      </c>
      <c r="C35" s="91">
        <f>Лист2!B33</f>
        <v>355</v>
      </c>
      <c r="D35" s="91">
        <f>SUMIF(Лист1!J34:X34, "&lt;2")</f>
        <v>14</v>
      </c>
      <c r="E35" s="91">
        <f>COUNTIF(Лист1!J34:X34, "&lt;2")</f>
        <v>14</v>
      </c>
      <c r="F35" s="91">
        <f>SUMIF(Лист1!Y34:BV34, "&lt;2")</f>
        <v>45</v>
      </c>
      <c r="G35" s="91">
        <f>COUNTIF(Лист1!Y34:BV34, "&lt;2")</f>
        <v>45</v>
      </c>
      <c r="H35" s="91">
        <f>SUM(Лист1!BW34:CB34)</f>
        <v>6</v>
      </c>
      <c r="I35" s="91">
        <f>Лист2!D33</f>
        <v>240</v>
      </c>
      <c r="J35" s="91">
        <f>Лист2!C33</f>
        <v>252</v>
      </c>
      <c r="K35" s="91">
        <f>Лист2!F33</f>
        <v>266</v>
      </c>
      <c r="L35" s="91">
        <f>Лист2!E33</f>
        <v>301</v>
      </c>
      <c r="M35" s="92">
        <f t="shared" si="0"/>
        <v>100</v>
      </c>
      <c r="N35" s="92">
        <f t="shared" si="1"/>
        <v>100</v>
      </c>
      <c r="O35" s="92">
        <f t="shared" si="2"/>
        <v>92</v>
      </c>
      <c r="P35" s="93">
        <f t="shared" si="3"/>
        <v>96.8</v>
      </c>
      <c r="Q35" s="91">
        <f>SUM(Лист1!CC34:CG34)</f>
        <v>5</v>
      </c>
      <c r="R35" s="91"/>
      <c r="S35" s="91"/>
      <c r="T35" s="91">
        <f>Лист2!G33</f>
        <v>208</v>
      </c>
      <c r="U35" s="91">
        <f t="shared" si="4"/>
        <v>355</v>
      </c>
      <c r="V35" s="92">
        <f t="shared" si="5"/>
        <v>100</v>
      </c>
      <c r="W35" s="92">
        <f t="shared" si="6"/>
        <v>79</v>
      </c>
      <c r="X35" s="92">
        <f t="shared" si="7"/>
        <v>59</v>
      </c>
      <c r="Y35" s="93">
        <f t="shared" si="8"/>
        <v>79.5</v>
      </c>
      <c r="Z35" s="94">
        <f>IF(Лист1!I34=2, SUM(Лист1!CH34:CL34), MAX(SUM(Лист1!CH34:CL34), (Лист1!CI34+Лист1!CK34)*3))</f>
        <v>2</v>
      </c>
      <c r="AA35" s="91">
        <f>SUM(Лист1!CM34:CR34)</f>
        <v>4</v>
      </c>
      <c r="AB35" s="91">
        <f>Лист2!I33</f>
        <v>12</v>
      </c>
      <c r="AC35" s="91">
        <f>Лист2!H33</f>
        <v>15</v>
      </c>
      <c r="AD35" s="92">
        <f t="shared" si="9"/>
        <v>40</v>
      </c>
      <c r="AE35" s="92">
        <f t="shared" si="10"/>
        <v>80</v>
      </c>
      <c r="AF35" s="95">
        <f t="shared" si="11"/>
        <v>80</v>
      </c>
      <c r="AG35" s="93">
        <f t="shared" si="12"/>
        <v>68</v>
      </c>
      <c r="AH35" s="91">
        <f>Лист2!J33</f>
        <v>304</v>
      </c>
      <c r="AI35" s="91">
        <f t="shared" si="13"/>
        <v>355</v>
      </c>
      <c r="AJ35" s="91">
        <f>Лист2!K33</f>
        <v>307</v>
      </c>
      <c r="AK35" s="91">
        <f t="shared" si="14"/>
        <v>355</v>
      </c>
      <c r="AL35" s="91">
        <f>Лист2!M33</f>
        <v>237</v>
      </c>
      <c r="AM35" s="91">
        <f>Лист2!L33</f>
        <v>249</v>
      </c>
      <c r="AN35" s="92">
        <f t="shared" si="15"/>
        <v>86</v>
      </c>
      <c r="AO35" s="92">
        <f t="shared" si="16"/>
        <v>86</v>
      </c>
      <c r="AP35" s="92">
        <f t="shared" si="17"/>
        <v>95</v>
      </c>
      <c r="AQ35" s="93">
        <f t="shared" si="18"/>
        <v>87.8</v>
      </c>
      <c r="AR35" s="91">
        <f>Лист2!N33</f>
        <v>284</v>
      </c>
      <c r="AS35" s="91">
        <f t="shared" si="19"/>
        <v>355</v>
      </c>
      <c r="AT35" s="91">
        <f>Лист2!O33</f>
        <v>316</v>
      </c>
      <c r="AU35" s="91">
        <f t="shared" si="20"/>
        <v>355</v>
      </c>
      <c r="AV35" s="91">
        <f>Лист2!P33</f>
        <v>307</v>
      </c>
      <c r="AW35" s="91">
        <f t="shared" si="21"/>
        <v>355</v>
      </c>
      <c r="AX35" s="92">
        <f t="shared" si="22"/>
        <v>80</v>
      </c>
      <c r="AY35" s="92">
        <f t="shared" si="23"/>
        <v>89</v>
      </c>
      <c r="AZ35" s="92">
        <f t="shared" si="24"/>
        <v>86</v>
      </c>
      <c r="BA35" s="93">
        <f t="shared" si="25"/>
        <v>84.8</v>
      </c>
      <c r="BB35" s="91">
        <f t="shared" si="26"/>
        <v>83.38000000000001</v>
      </c>
      <c r="BC35" s="91" t="e">
        <f xml:space="preserve"> _xlfn.RANK.EQ(BB35,#REF!)</f>
        <v>#REF!</v>
      </c>
    </row>
    <row r="36" spans="1:55" ht="43.2" x14ac:dyDescent="0.3">
      <c r="A36">
        <v>33</v>
      </c>
      <c r="B36" s="91" t="str">
        <f>Лист1!E35</f>
        <v>муниципальное бюджетное общеобразовательное учреждение «Средняя школа № 43»</v>
      </c>
      <c r="C36" s="91">
        <f>Лист2!B34</f>
        <v>348</v>
      </c>
      <c r="D36" s="91">
        <f>SUMIF(Лист1!J35:X35, "&lt;2")</f>
        <v>14</v>
      </c>
      <c r="E36" s="91">
        <f>COUNTIF(Лист1!J35:X35, "&lt;2")</f>
        <v>14</v>
      </c>
      <c r="F36" s="91">
        <f>SUMIF(Лист1!Y35:BV35, "&lt;2")</f>
        <v>45</v>
      </c>
      <c r="G36" s="91">
        <f>COUNTIF(Лист1!Y35:BV35, "&lt;2")</f>
        <v>45</v>
      </c>
      <c r="H36" s="91">
        <f>SUM(Лист1!BW35:CB35)</f>
        <v>6</v>
      </c>
      <c r="I36" s="91">
        <f>Лист2!D34</f>
        <v>287</v>
      </c>
      <c r="J36" s="91">
        <f>Лист2!C34</f>
        <v>297</v>
      </c>
      <c r="K36" s="91">
        <f>Лист2!F34</f>
        <v>306</v>
      </c>
      <c r="L36" s="91">
        <f>Лист2!E34</f>
        <v>320</v>
      </c>
      <c r="M36" s="92">
        <f t="shared" si="0"/>
        <v>100</v>
      </c>
      <c r="N36" s="92">
        <f t="shared" si="1"/>
        <v>100</v>
      </c>
      <c r="O36" s="92">
        <f t="shared" si="2"/>
        <v>96</v>
      </c>
      <c r="P36" s="93">
        <f t="shared" si="3"/>
        <v>98.4</v>
      </c>
      <c r="Q36" s="91">
        <f>SUM(Лист1!CC35:CG35)</f>
        <v>5</v>
      </c>
      <c r="R36" s="91"/>
      <c r="S36" s="91"/>
      <c r="T36" s="91">
        <f>Лист2!G34</f>
        <v>268</v>
      </c>
      <c r="U36" s="91">
        <f t="shared" si="4"/>
        <v>348</v>
      </c>
      <c r="V36" s="92">
        <f t="shared" si="5"/>
        <v>100</v>
      </c>
      <c r="W36" s="92">
        <f t="shared" si="6"/>
        <v>88</v>
      </c>
      <c r="X36" s="92">
        <f t="shared" si="7"/>
        <v>77</v>
      </c>
      <c r="Y36" s="93">
        <f t="shared" si="8"/>
        <v>88.5</v>
      </c>
      <c r="Z36" s="94">
        <f>IF(Лист1!I35=2, SUM(Лист1!CH35:CL35), MAX(SUM(Лист1!CH35:CL35), (Лист1!CI35+Лист1!CK35)*3))</f>
        <v>3</v>
      </c>
      <c r="AA36" s="91">
        <f>SUM(Лист1!CM35:CR35)</f>
        <v>3</v>
      </c>
      <c r="AB36" s="91">
        <f>Лист2!I34</f>
        <v>47</v>
      </c>
      <c r="AC36" s="91">
        <f>Лист2!H34</f>
        <v>51</v>
      </c>
      <c r="AD36" s="92">
        <f t="shared" si="9"/>
        <v>60</v>
      </c>
      <c r="AE36" s="92">
        <f t="shared" si="10"/>
        <v>60</v>
      </c>
      <c r="AF36" s="95">
        <f t="shared" si="11"/>
        <v>92.156862745098039</v>
      </c>
      <c r="AG36" s="93">
        <f t="shared" si="12"/>
        <v>69.599999999999994</v>
      </c>
      <c r="AH36" s="91">
        <f>Лист2!J34</f>
        <v>314</v>
      </c>
      <c r="AI36" s="91">
        <f t="shared" si="13"/>
        <v>348</v>
      </c>
      <c r="AJ36" s="91">
        <f>Лист2!K34</f>
        <v>314</v>
      </c>
      <c r="AK36" s="91">
        <f t="shared" si="14"/>
        <v>348</v>
      </c>
      <c r="AL36" s="91">
        <f>Лист2!M34</f>
        <v>279</v>
      </c>
      <c r="AM36" s="91">
        <f>Лист2!L34</f>
        <v>291</v>
      </c>
      <c r="AN36" s="92">
        <f t="shared" si="15"/>
        <v>90</v>
      </c>
      <c r="AO36" s="92">
        <f t="shared" si="16"/>
        <v>90</v>
      </c>
      <c r="AP36" s="92">
        <f t="shared" si="17"/>
        <v>96</v>
      </c>
      <c r="AQ36" s="93">
        <f t="shared" si="18"/>
        <v>91.2</v>
      </c>
      <c r="AR36" s="91">
        <f>Лист2!N34</f>
        <v>298</v>
      </c>
      <c r="AS36" s="91">
        <f t="shared" si="19"/>
        <v>348</v>
      </c>
      <c r="AT36" s="91">
        <f>Лист2!O34</f>
        <v>323</v>
      </c>
      <c r="AU36" s="91">
        <f t="shared" si="20"/>
        <v>348</v>
      </c>
      <c r="AV36" s="91">
        <f>Лист2!P34</f>
        <v>312</v>
      </c>
      <c r="AW36" s="91">
        <f t="shared" si="21"/>
        <v>348</v>
      </c>
      <c r="AX36" s="92">
        <f t="shared" si="22"/>
        <v>86</v>
      </c>
      <c r="AY36" s="92">
        <f t="shared" si="23"/>
        <v>93</v>
      </c>
      <c r="AZ36" s="92">
        <f t="shared" si="24"/>
        <v>90</v>
      </c>
      <c r="BA36" s="93">
        <f t="shared" si="25"/>
        <v>89.4</v>
      </c>
      <c r="BB36" s="91">
        <f t="shared" si="26"/>
        <v>87.42</v>
      </c>
      <c r="BC36" s="91" t="e">
        <f xml:space="preserve"> _xlfn.RANK.EQ(BB36,#REF!)</f>
        <v>#REF!</v>
      </c>
    </row>
    <row r="37" spans="1:55" ht="43.2" x14ac:dyDescent="0.3">
      <c r="A37">
        <v>34</v>
      </c>
      <c r="B37" s="91" t="str">
        <f>Лист1!E36</f>
        <v>муниципальное бюджетное общеобразовательное учреждение гимназия № 44</v>
      </c>
      <c r="C37" s="91">
        <f>Лист2!B35</f>
        <v>426</v>
      </c>
      <c r="D37" s="91">
        <f>SUMIF(Лист1!J36:X36, "&lt;2")</f>
        <v>14</v>
      </c>
      <c r="E37" s="91">
        <f>COUNTIF(Лист1!J36:X36, "&lt;2")</f>
        <v>14</v>
      </c>
      <c r="F37" s="91">
        <f>SUMIF(Лист1!Y36:BV36, "&lt;2")</f>
        <v>44</v>
      </c>
      <c r="G37" s="91">
        <f>COUNTIF(Лист1!Y36:BV36, "&lt;2")</f>
        <v>44</v>
      </c>
      <c r="H37" s="91">
        <f>SUM(Лист1!BW36:CB36)</f>
        <v>5</v>
      </c>
      <c r="I37" s="91">
        <f>Лист2!D35</f>
        <v>344</v>
      </c>
      <c r="J37" s="91">
        <f>Лист2!C35</f>
        <v>359</v>
      </c>
      <c r="K37" s="91">
        <f>Лист2!F35</f>
        <v>388</v>
      </c>
      <c r="L37" s="91">
        <f>Лист2!E35</f>
        <v>411</v>
      </c>
      <c r="M37" s="92">
        <f t="shared" si="0"/>
        <v>100</v>
      </c>
      <c r="N37" s="92">
        <f t="shared" si="1"/>
        <v>100</v>
      </c>
      <c r="O37" s="92">
        <f t="shared" si="2"/>
        <v>95</v>
      </c>
      <c r="P37" s="93">
        <f t="shared" si="3"/>
        <v>98</v>
      </c>
      <c r="Q37" s="91">
        <f>SUM(Лист1!CC36:CG36)</f>
        <v>5</v>
      </c>
      <c r="R37" s="91"/>
      <c r="S37" s="91"/>
      <c r="T37" s="91">
        <f>Лист2!G35</f>
        <v>332</v>
      </c>
      <c r="U37" s="91">
        <f t="shared" si="4"/>
        <v>426</v>
      </c>
      <c r="V37" s="92">
        <f t="shared" si="5"/>
        <v>100</v>
      </c>
      <c r="W37" s="92">
        <f t="shared" si="6"/>
        <v>89</v>
      </c>
      <c r="X37" s="92">
        <f t="shared" si="7"/>
        <v>78</v>
      </c>
      <c r="Y37" s="93">
        <f t="shared" si="8"/>
        <v>89</v>
      </c>
      <c r="Z37" s="94">
        <f>IF(Лист1!I36=2, SUM(Лист1!CH36:CL36), MAX(SUM(Лист1!CH36:CL36), (Лист1!CI36+Лист1!CK36)*3))</f>
        <v>4</v>
      </c>
      <c r="AA37" s="91">
        <f>SUM(Лист1!CM36:CR36)</f>
        <v>3</v>
      </c>
      <c r="AB37" s="91">
        <f>Лист2!I35</f>
        <v>24</v>
      </c>
      <c r="AC37" s="91">
        <f>Лист2!H35</f>
        <v>26</v>
      </c>
      <c r="AD37" s="92">
        <f t="shared" si="9"/>
        <v>80</v>
      </c>
      <c r="AE37" s="92">
        <f t="shared" si="10"/>
        <v>60</v>
      </c>
      <c r="AF37" s="95">
        <f t="shared" si="11"/>
        <v>92.307692307692307</v>
      </c>
      <c r="AG37" s="93">
        <f t="shared" si="12"/>
        <v>75.7</v>
      </c>
      <c r="AH37" s="91">
        <f>Лист2!J35</f>
        <v>375</v>
      </c>
      <c r="AI37" s="91">
        <f t="shared" si="13"/>
        <v>426</v>
      </c>
      <c r="AJ37" s="91">
        <f>Лист2!K35</f>
        <v>377</v>
      </c>
      <c r="AK37" s="91">
        <f t="shared" si="14"/>
        <v>426</v>
      </c>
      <c r="AL37" s="91">
        <f>Лист2!M35</f>
        <v>342</v>
      </c>
      <c r="AM37" s="91">
        <f>Лист2!L35</f>
        <v>358</v>
      </c>
      <c r="AN37" s="92">
        <f t="shared" si="15"/>
        <v>88</v>
      </c>
      <c r="AO37" s="92">
        <f t="shared" si="16"/>
        <v>88</v>
      </c>
      <c r="AP37" s="92">
        <f t="shared" si="17"/>
        <v>96</v>
      </c>
      <c r="AQ37" s="93">
        <f t="shared" si="18"/>
        <v>89.6</v>
      </c>
      <c r="AR37" s="91">
        <f>Лист2!N35</f>
        <v>357</v>
      </c>
      <c r="AS37" s="91">
        <f t="shared" si="19"/>
        <v>426</v>
      </c>
      <c r="AT37" s="91">
        <f>Лист2!O35</f>
        <v>377</v>
      </c>
      <c r="AU37" s="91">
        <f t="shared" si="20"/>
        <v>426</v>
      </c>
      <c r="AV37" s="91">
        <f>Лист2!P35</f>
        <v>376</v>
      </c>
      <c r="AW37" s="91">
        <f t="shared" si="21"/>
        <v>426</v>
      </c>
      <c r="AX37" s="92">
        <f t="shared" si="22"/>
        <v>84</v>
      </c>
      <c r="AY37" s="92">
        <f t="shared" si="23"/>
        <v>88</v>
      </c>
      <c r="AZ37" s="92">
        <f t="shared" si="24"/>
        <v>88</v>
      </c>
      <c r="BA37" s="93">
        <f t="shared" si="25"/>
        <v>86.8</v>
      </c>
      <c r="BB37" s="91">
        <f t="shared" si="26"/>
        <v>87.82</v>
      </c>
      <c r="BC37" s="91" t="e">
        <f xml:space="preserve"> _xlfn.RANK.EQ(BB37,#REF!)</f>
        <v>#REF!</v>
      </c>
    </row>
    <row r="38" spans="1:55" ht="43.2" x14ac:dyDescent="0.3">
      <c r="A38">
        <v>35</v>
      </c>
      <c r="B38" s="91" t="str">
        <f>Лист1!E37</f>
        <v>муниципальное бюджетное общеобразовательное учреждение «Средняя школа № 49»</v>
      </c>
      <c r="C38" s="91">
        <f>Лист2!B36</f>
        <v>489</v>
      </c>
      <c r="D38" s="91">
        <f>SUMIF(Лист1!J37:X37, "&lt;2")</f>
        <v>13</v>
      </c>
      <c r="E38" s="91">
        <f>COUNTIF(Лист1!J37:X37, "&lt;2")</f>
        <v>14</v>
      </c>
      <c r="F38" s="91">
        <f>SUMIF(Лист1!Y37:BV37, "&lt;2")</f>
        <v>43</v>
      </c>
      <c r="G38" s="91">
        <f>COUNTIF(Лист1!Y37:BV37, "&lt;2")</f>
        <v>43</v>
      </c>
      <c r="H38" s="91">
        <f>SUM(Лист1!BW37:CB37)</f>
        <v>6</v>
      </c>
      <c r="I38" s="91">
        <f>Лист2!D36</f>
        <v>354</v>
      </c>
      <c r="J38" s="91">
        <f>Лист2!C36</f>
        <v>366</v>
      </c>
      <c r="K38" s="91">
        <f>Лист2!F36</f>
        <v>385</v>
      </c>
      <c r="L38" s="91">
        <f>Лист2!E36</f>
        <v>409</v>
      </c>
      <c r="M38" s="92">
        <f t="shared" si="0"/>
        <v>96</v>
      </c>
      <c r="N38" s="92">
        <f t="shared" si="1"/>
        <v>100</v>
      </c>
      <c r="O38" s="92">
        <f t="shared" si="2"/>
        <v>95</v>
      </c>
      <c r="P38" s="93">
        <f t="shared" si="3"/>
        <v>96.8</v>
      </c>
      <c r="Q38" s="91">
        <f>SUM(Лист1!CC37:CG37)</f>
        <v>5</v>
      </c>
      <c r="R38" s="91"/>
      <c r="S38" s="91"/>
      <c r="T38" s="91">
        <f>Лист2!G36</f>
        <v>356</v>
      </c>
      <c r="U38" s="91">
        <f t="shared" si="4"/>
        <v>489</v>
      </c>
      <c r="V38" s="92">
        <f t="shared" si="5"/>
        <v>100</v>
      </c>
      <c r="W38" s="92">
        <f t="shared" si="6"/>
        <v>86</v>
      </c>
      <c r="X38" s="92">
        <f t="shared" si="7"/>
        <v>73</v>
      </c>
      <c r="Y38" s="93">
        <f t="shared" si="8"/>
        <v>86.5</v>
      </c>
      <c r="Z38" s="94">
        <f>IF(Лист1!I37=2, SUM(Лист1!CH37:CL37), MAX(SUM(Лист1!CH37:CL37), (Лист1!CI37+Лист1!CK37)*3))</f>
        <v>2</v>
      </c>
      <c r="AA38" s="91">
        <f>SUM(Лист1!CM37:CR37)</f>
        <v>4</v>
      </c>
      <c r="AB38" s="91">
        <f>Лист2!I36</f>
        <v>23</v>
      </c>
      <c r="AC38" s="91">
        <f>Лист2!H36</f>
        <v>28</v>
      </c>
      <c r="AD38" s="92">
        <f t="shared" si="9"/>
        <v>40</v>
      </c>
      <c r="AE38" s="92">
        <f t="shared" si="10"/>
        <v>80</v>
      </c>
      <c r="AF38" s="95">
        <f t="shared" si="11"/>
        <v>82.142857142857139</v>
      </c>
      <c r="AG38" s="93">
        <f t="shared" si="12"/>
        <v>68.599999999999994</v>
      </c>
      <c r="AH38" s="91">
        <f>Лист2!J36</f>
        <v>433</v>
      </c>
      <c r="AI38" s="91">
        <f t="shared" si="13"/>
        <v>489</v>
      </c>
      <c r="AJ38" s="91">
        <f>Лист2!K36</f>
        <v>452</v>
      </c>
      <c r="AK38" s="91">
        <f t="shared" si="14"/>
        <v>489</v>
      </c>
      <c r="AL38" s="91">
        <f>Лист2!M36</f>
        <v>344</v>
      </c>
      <c r="AM38" s="91">
        <f>Лист2!L36</f>
        <v>358</v>
      </c>
      <c r="AN38" s="92">
        <f t="shared" si="15"/>
        <v>89</v>
      </c>
      <c r="AO38" s="92">
        <f t="shared" si="16"/>
        <v>92</v>
      </c>
      <c r="AP38" s="92">
        <f t="shared" si="17"/>
        <v>96</v>
      </c>
      <c r="AQ38" s="93">
        <f t="shared" si="18"/>
        <v>91.6</v>
      </c>
      <c r="AR38" s="91">
        <f>Лист2!N36</f>
        <v>417</v>
      </c>
      <c r="AS38" s="91">
        <f t="shared" si="19"/>
        <v>489</v>
      </c>
      <c r="AT38" s="91">
        <f>Лист2!O36</f>
        <v>420</v>
      </c>
      <c r="AU38" s="91">
        <f t="shared" si="20"/>
        <v>489</v>
      </c>
      <c r="AV38" s="91">
        <f>Лист2!P36</f>
        <v>441</v>
      </c>
      <c r="AW38" s="91">
        <f t="shared" si="21"/>
        <v>489</v>
      </c>
      <c r="AX38" s="92">
        <f t="shared" si="22"/>
        <v>85</v>
      </c>
      <c r="AY38" s="92">
        <f t="shared" si="23"/>
        <v>86</v>
      </c>
      <c r="AZ38" s="92">
        <f t="shared" si="24"/>
        <v>90</v>
      </c>
      <c r="BA38" s="93">
        <f t="shared" si="25"/>
        <v>87.7</v>
      </c>
      <c r="BB38" s="91">
        <f t="shared" si="26"/>
        <v>86.24</v>
      </c>
      <c r="BC38" s="91" t="e">
        <f xml:space="preserve"> _xlfn.RANK.EQ(BB38,#REF!)</f>
        <v>#REF!</v>
      </c>
    </row>
    <row r="39" spans="1:55" ht="43.2" x14ac:dyDescent="0.3">
      <c r="A39">
        <v>36</v>
      </c>
      <c r="B39" s="91" t="str">
        <f>Лист1!E38</f>
        <v>муниципальное бюджетное общеобразовательное учреждение «Средняя школа № 50»</v>
      </c>
      <c r="C39" s="91">
        <f>Лист2!B37</f>
        <v>279</v>
      </c>
      <c r="D39" s="91">
        <f>SUMIF(Лист1!J38:X38, "&lt;2")</f>
        <v>14</v>
      </c>
      <c r="E39" s="91">
        <f>COUNTIF(Лист1!J38:X38, "&lt;2")</f>
        <v>14</v>
      </c>
      <c r="F39" s="91">
        <f>SUMIF(Лист1!Y38:BV38, "&lt;2")</f>
        <v>40</v>
      </c>
      <c r="G39" s="91">
        <f>COUNTIF(Лист1!Y38:BV38, "&lt;2")</f>
        <v>44</v>
      </c>
      <c r="H39" s="91">
        <f>SUM(Лист1!BW38:CB38)</f>
        <v>6</v>
      </c>
      <c r="I39" s="91">
        <f>Лист2!D37</f>
        <v>248</v>
      </c>
      <c r="J39" s="91">
        <f>Лист2!C37</f>
        <v>258</v>
      </c>
      <c r="K39" s="91">
        <f>Лист2!F37</f>
        <v>260</v>
      </c>
      <c r="L39" s="91">
        <f>Лист2!E37</f>
        <v>271</v>
      </c>
      <c r="M39" s="92">
        <f t="shared" si="0"/>
        <v>95</v>
      </c>
      <c r="N39" s="92">
        <f t="shared" si="1"/>
        <v>100</v>
      </c>
      <c r="O39" s="92">
        <f t="shared" si="2"/>
        <v>96</v>
      </c>
      <c r="P39" s="93">
        <f t="shared" si="3"/>
        <v>96.9</v>
      </c>
      <c r="Q39" s="91">
        <f>SUM(Лист1!CC38:CG38)</f>
        <v>5</v>
      </c>
      <c r="R39" s="91"/>
      <c r="S39" s="91"/>
      <c r="T39" s="91">
        <f>Лист2!G37</f>
        <v>257</v>
      </c>
      <c r="U39" s="91">
        <f t="shared" si="4"/>
        <v>279</v>
      </c>
      <c r="V39" s="92">
        <f t="shared" si="5"/>
        <v>100</v>
      </c>
      <c r="W39" s="92">
        <f t="shared" si="6"/>
        <v>96</v>
      </c>
      <c r="X39" s="92">
        <f t="shared" si="7"/>
        <v>92</v>
      </c>
      <c r="Y39" s="93">
        <f t="shared" si="8"/>
        <v>96</v>
      </c>
      <c r="Z39" s="94">
        <f>IF(Лист1!I38=2, SUM(Лист1!CH38:CL38), MAX(SUM(Лист1!CH38:CL38), (Лист1!CI38+Лист1!CK38)*3))</f>
        <v>3</v>
      </c>
      <c r="AA39" s="91">
        <f>SUM(Лист1!CM38:CR38)</f>
        <v>4</v>
      </c>
      <c r="AB39" s="91">
        <f>Лист2!I37</f>
        <v>15</v>
      </c>
      <c r="AC39" s="91">
        <f>Лист2!H37</f>
        <v>16</v>
      </c>
      <c r="AD39" s="92">
        <f t="shared" si="9"/>
        <v>60</v>
      </c>
      <c r="AE39" s="92">
        <f t="shared" si="10"/>
        <v>80</v>
      </c>
      <c r="AF39" s="95">
        <f t="shared" si="11"/>
        <v>93.75</v>
      </c>
      <c r="AG39" s="93">
        <f t="shared" si="12"/>
        <v>78.099999999999994</v>
      </c>
      <c r="AH39" s="91">
        <f>Лист2!J37</f>
        <v>268</v>
      </c>
      <c r="AI39" s="91">
        <f t="shared" si="13"/>
        <v>279</v>
      </c>
      <c r="AJ39" s="91">
        <f>Лист2!K37</f>
        <v>260</v>
      </c>
      <c r="AK39" s="91">
        <f t="shared" si="14"/>
        <v>279</v>
      </c>
      <c r="AL39" s="91">
        <f>Лист2!M37</f>
        <v>249</v>
      </c>
      <c r="AM39" s="91">
        <f>Лист2!L37</f>
        <v>253</v>
      </c>
      <c r="AN39" s="92">
        <f t="shared" si="15"/>
        <v>96</v>
      </c>
      <c r="AO39" s="92">
        <f t="shared" si="16"/>
        <v>93</v>
      </c>
      <c r="AP39" s="92">
        <f t="shared" si="17"/>
        <v>98</v>
      </c>
      <c r="AQ39" s="93">
        <f t="shared" si="18"/>
        <v>95.2</v>
      </c>
      <c r="AR39" s="91">
        <f>Лист2!N37</f>
        <v>257</v>
      </c>
      <c r="AS39" s="91">
        <f t="shared" si="19"/>
        <v>279</v>
      </c>
      <c r="AT39" s="91">
        <f>Лист2!O37</f>
        <v>262</v>
      </c>
      <c r="AU39" s="91">
        <f t="shared" si="20"/>
        <v>279</v>
      </c>
      <c r="AV39" s="91">
        <f>Лист2!P37</f>
        <v>260</v>
      </c>
      <c r="AW39" s="91">
        <f t="shared" si="21"/>
        <v>279</v>
      </c>
      <c r="AX39" s="92">
        <f t="shared" si="22"/>
        <v>92</v>
      </c>
      <c r="AY39" s="92">
        <f t="shared" si="23"/>
        <v>94</v>
      </c>
      <c r="AZ39" s="92">
        <f t="shared" si="24"/>
        <v>93</v>
      </c>
      <c r="BA39" s="93">
        <f t="shared" si="25"/>
        <v>92.9</v>
      </c>
      <c r="BB39" s="91">
        <f t="shared" si="26"/>
        <v>91.820000000000007</v>
      </c>
      <c r="BC39" s="91" t="e">
        <f xml:space="preserve"> _xlfn.RANK.EQ(BB39,#REF!)</f>
        <v>#REF!</v>
      </c>
    </row>
    <row r="40" spans="1:55" ht="43.2" x14ac:dyDescent="0.3">
      <c r="A40">
        <v>37</v>
      </c>
      <c r="B40" s="91" t="str">
        <f>Лист1!E39</f>
        <v>муниципальное бюджетное общеобразовательное учреждение «Средняя школа № 53»</v>
      </c>
      <c r="C40" s="91">
        <f>Лист2!B38</f>
        <v>70</v>
      </c>
      <c r="D40" s="91">
        <f>SUMIF(Лист1!J39:X39, "&lt;2")</f>
        <v>10</v>
      </c>
      <c r="E40" s="91">
        <f>COUNTIF(Лист1!J39:X39, "&lt;2")</f>
        <v>14</v>
      </c>
      <c r="F40" s="91">
        <f>SUMIF(Лист1!Y39:BV39, "&lt;2")</f>
        <v>37</v>
      </c>
      <c r="G40" s="91">
        <f>COUNTIF(Лист1!Y39:BV39, "&lt;2")</f>
        <v>41</v>
      </c>
      <c r="H40" s="91">
        <f>SUM(Лист1!BW39:CB39)</f>
        <v>5</v>
      </c>
      <c r="I40" s="91">
        <f>Лист2!D38</f>
        <v>45</v>
      </c>
      <c r="J40" s="91">
        <f>Лист2!C38</f>
        <v>49</v>
      </c>
      <c r="K40" s="91">
        <f>Лист2!F38</f>
        <v>49</v>
      </c>
      <c r="L40" s="91">
        <f>Лист2!E38</f>
        <v>57</v>
      </c>
      <c r="M40" s="92">
        <f t="shared" si="0"/>
        <v>81</v>
      </c>
      <c r="N40" s="92">
        <f t="shared" si="1"/>
        <v>100</v>
      </c>
      <c r="O40" s="92">
        <f t="shared" si="2"/>
        <v>89</v>
      </c>
      <c r="P40" s="93">
        <f t="shared" si="3"/>
        <v>89.9</v>
      </c>
      <c r="Q40" s="91">
        <f>SUM(Лист1!CC39:CG39)</f>
        <v>4</v>
      </c>
      <c r="R40" s="91"/>
      <c r="S40" s="91"/>
      <c r="T40" s="91">
        <f>Лист2!G38</f>
        <v>36</v>
      </c>
      <c r="U40" s="91">
        <f t="shared" si="4"/>
        <v>70</v>
      </c>
      <c r="V40" s="92">
        <f t="shared" si="5"/>
        <v>80</v>
      </c>
      <c r="W40" s="92">
        <f t="shared" si="6"/>
        <v>65</v>
      </c>
      <c r="X40" s="92">
        <f t="shared" si="7"/>
        <v>51</v>
      </c>
      <c r="Y40" s="93">
        <f t="shared" si="8"/>
        <v>65.5</v>
      </c>
      <c r="Z40" s="94">
        <f>IF(Лист1!I39=2, SUM(Лист1!CH39:CL39), MAX(SUM(Лист1!CH39:CL39), (Лист1!CI39+Лист1!CK39)*3))</f>
        <v>0</v>
      </c>
      <c r="AA40" s="91">
        <f>SUM(Лист1!CM39:CR39)</f>
        <v>3</v>
      </c>
      <c r="AB40" s="91">
        <f>Лист2!I38</f>
        <v>2</v>
      </c>
      <c r="AC40" s="91">
        <f>Лист2!H38</f>
        <v>3</v>
      </c>
      <c r="AD40" s="92">
        <f t="shared" si="9"/>
        <v>0</v>
      </c>
      <c r="AE40" s="92">
        <f t="shared" si="10"/>
        <v>60</v>
      </c>
      <c r="AF40" s="95">
        <f t="shared" si="11"/>
        <v>66.666666666666671</v>
      </c>
      <c r="AG40" s="93">
        <f t="shared" si="12"/>
        <v>44</v>
      </c>
      <c r="AH40" s="91">
        <f>Лист2!J38</f>
        <v>60</v>
      </c>
      <c r="AI40" s="91">
        <f t="shared" si="13"/>
        <v>70</v>
      </c>
      <c r="AJ40" s="91">
        <f>Лист2!K38</f>
        <v>49</v>
      </c>
      <c r="AK40" s="91">
        <f t="shared" si="14"/>
        <v>70</v>
      </c>
      <c r="AL40" s="91">
        <f>Лист2!M38</f>
        <v>39</v>
      </c>
      <c r="AM40" s="91">
        <f>Лист2!L38</f>
        <v>44</v>
      </c>
      <c r="AN40" s="92">
        <f t="shared" si="15"/>
        <v>86</v>
      </c>
      <c r="AO40" s="92">
        <f t="shared" si="16"/>
        <v>70</v>
      </c>
      <c r="AP40" s="92">
        <f t="shared" si="17"/>
        <v>89</v>
      </c>
      <c r="AQ40" s="93">
        <f t="shared" si="18"/>
        <v>80.2</v>
      </c>
      <c r="AR40" s="91">
        <f>Лист2!N38</f>
        <v>50</v>
      </c>
      <c r="AS40" s="91">
        <f t="shared" si="19"/>
        <v>70</v>
      </c>
      <c r="AT40" s="91">
        <f>Лист2!O38</f>
        <v>50</v>
      </c>
      <c r="AU40" s="91">
        <f t="shared" si="20"/>
        <v>70</v>
      </c>
      <c r="AV40" s="91">
        <f>Лист2!P38</f>
        <v>46</v>
      </c>
      <c r="AW40" s="91">
        <f t="shared" si="21"/>
        <v>70</v>
      </c>
      <c r="AX40" s="92">
        <f t="shared" si="22"/>
        <v>71</v>
      </c>
      <c r="AY40" s="92">
        <f t="shared" si="23"/>
        <v>71</v>
      </c>
      <c r="AZ40" s="92">
        <f t="shared" si="24"/>
        <v>66</v>
      </c>
      <c r="BA40" s="93">
        <f t="shared" si="25"/>
        <v>68.5</v>
      </c>
      <c r="BB40" s="91">
        <f t="shared" si="26"/>
        <v>69.62</v>
      </c>
      <c r="BC40" s="91" t="e">
        <f xml:space="preserve"> _xlfn.RANK.EQ(BB40,#REF!)</f>
        <v>#REF!</v>
      </c>
    </row>
    <row r="41" spans="1:55" ht="43.2" x14ac:dyDescent="0.3">
      <c r="A41">
        <v>38</v>
      </c>
      <c r="B41" s="91" t="str">
        <f>Лист1!E40</f>
        <v>муниципальное бюджетное общеобразовательное учреждение «Средняя школа № 54»</v>
      </c>
      <c r="C41" s="91">
        <f>Лист2!B39</f>
        <v>232</v>
      </c>
      <c r="D41" s="91">
        <f>SUMIF(Лист1!J40:X40, "&lt;2")</f>
        <v>14</v>
      </c>
      <c r="E41" s="91">
        <f>COUNTIF(Лист1!J40:X40, "&lt;2")</f>
        <v>14</v>
      </c>
      <c r="F41" s="91">
        <f>SUMIF(Лист1!Y40:BV40, "&lt;2")</f>
        <v>45</v>
      </c>
      <c r="G41" s="91">
        <f>COUNTIF(Лист1!Y40:BV40, "&lt;2")</f>
        <v>45</v>
      </c>
      <c r="H41" s="91">
        <f>SUM(Лист1!BW40:CB40)</f>
        <v>5</v>
      </c>
      <c r="I41" s="91">
        <f>Лист2!D39</f>
        <v>208</v>
      </c>
      <c r="J41" s="91">
        <f>Лист2!C39</f>
        <v>213</v>
      </c>
      <c r="K41" s="91">
        <f>Лист2!F39</f>
        <v>214</v>
      </c>
      <c r="L41" s="91">
        <f>Лист2!E39</f>
        <v>224</v>
      </c>
      <c r="M41" s="92">
        <f t="shared" si="0"/>
        <v>100</v>
      </c>
      <c r="N41" s="92">
        <f t="shared" si="1"/>
        <v>100</v>
      </c>
      <c r="O41" s="92">
        <f t="shared" si="2"/>
        <v>97</v>
      </c>
      <c r="P41" s="93">
        <f t="shared" si="3"/>
        <v>98.8</v>
      </c>
      <c r="Q41" s="91">
        <f>SUM(Лист1!CC40:CG40)</f>
        <v>5</v>
      </c>
      <c r="R41" s="91"/>
      <c r="S41" s="91"/>
      <c r="T41" s="91">
        <f>Лист2!G39</f>
        <v>190</v>
      </c>
      <c r="U41" s="91">
        <f t="shared" si="4"/>
        <v>232</v>
      </c>
      <c r="V41" s="92">
        <f t="shared" si="5"/>
        <v>100</v>
      </c>
      <c r="W41" s="92">
        <f t="shared" si="6"/>
        <v>91</v>
      </c>
      <c r="X41" s="92">
        <f t="shared" si="7"/>
        <v>82</v>
      </c>
      <c r="Y41" s="93">
        <f t="shared" si="8"/>
        <v>91</v>
      </c>
      <c r="Z41" s="94">
        <f>IF(Лист1!I40=2, SUM(Лист1!CH40:CL40), MAX(SUM(Лист1!CH40:CL40), (Лист1!CI40+Лист1!CK40)*3))</f>
        <v>0</v>
      </c>
      <c r="AA41" s="91">
        <f>SUM(Лист1!CM40:CR40)</f>
        <v>4</v>
      </c>
      <c r="AB41" s="91">
        <f>Лист2!I39</f>
        <v>35</v>
      </c>
      <c r="AC41" s="91">
        <f>Лист2!H39</f>
        <v>43</v>
      </c>
      <c r="AD41" s="92">
        <f t="shared" si="9"/>
        <v>0</v>
      </c>
      <c r="AE41" s="92">
        <f t="shared" si="10"/>
        <v>80</v>
      </c>
      <c r="AF41" s="95">
        <f t="shared" si="11"/>
        <v>81.395348837209298</v>
      </c>
      <c r="AG41" s="93">
        <f t="shared" si="12"/>
        <v>56.4</v>
      </c>
      <c r="AH41" s="91">
        <f>Лист2!J39</f>
        <v>221</v>
      </c>
      <c r="AI41" s="91">
        <f t="shared" si="13"/>
        <v>232</v>
      </c>
      <c r="AJ41" s="91">
        <f>Лист2!K39</f>
        <v>217</v>
      </c>
      <c r="AK41" s="91">
        <f t="shared" si="14"/>
        <v>232</v>
      </c>
      <c r="AL41" s="91">
        <f>Лист2!M39</f>
        <v>200</v>
      </c>
      <c r="AM41" s="91">
        <f>Лист2!L39</f>
        <v>207</v>
      </c>
      <c r="AN41" s="92">
        <f t="shared" si="15"/>
        <v>95</v>
      </c>
      <c r="AO41" s="92">
        <f t="shared" si="16"/>
        <v>94</v>
      </c>
      <c r="AP41" s="92">
        <f t="shared" si="17"/>
        <v>97</v>
      </c>
      <c r="AQ41" s="93">
        <f t="shared" si="18"/>
        <v>95</v>
      </c>
      <c r="AR41" s="91">
        <f>Лист2!N39</f>
        <v>212</v>
      </c>
      <c r="AS41" s="91">
        <f t="shared" si="19"/>
        <v>232</v>
      </c>
      <c r="AT41" s="91">
        <f>Лист2!O39</f>
        <v>223</v>
      </c>
      <c r="AU41" s="91">
        <f t="shared" si="20"/>
        <v>232</v>
      </c>
      <c r="AV41" s="91">
        <f>Лист2!P39</f>
        <v>216</v>
      </c>
      <c r="AW41" s="91">
        <f t="shared" si="21"/>
        <v>232</v>
      </c>
      <c r="AX41" s="92">
        <f t="shared" si="22"/>
        <v>91</v>
      </c>
      <c r="AY41" s="92">
        <f t="shared" si="23"/>
        <v>96</v>
      </c>
      <c r="AZ41" s="92">
        <f t="shared" si="24"/>
        <v>93</v>
      </c>
      <c r="BA41" s="93">
        <f t="shared" si="25"/>
        <v>93</v>
      </c>
      <c r="BB41" s="91">
        <f t="shared" si="26"/>
        <v>86.84</v>
      </c>
      <c r="BC41" s="91" t="e">
        <f xml:space="preserve"> _xlfn.RANK.EQ(BB41,#REF!)</f>
        <v>#REF!</v>
      </c>
    </row>
    <row r="42" spans="1:55" ht="43.2" x14ac:dyDescent="0.3">
      <c r="A42">
        <v>39</v>
      </c>
      <c r="B42" s="91" t="str">
        <f>Лист1!E41</f>
        <v>муниципальное бюджетное общеобразовательное учреждение «Средняя школа № 55»</v>
      </c>
      <c r="C42" s="91">
        <f>Лист2!B40</f>
        <v>255</v>
      </c>
      <c r="D42" s="91">
        <f>SUMIF(Лист1!J41:X41, "&lt;2")</f>
        <v>14</v>
      </c>
      <c r="E42" s="91">
        <f>COUNTIF(Лист1!J41:X41, "&lt;2")</f>
        <v>14</v>
      </c>
      <c r="F42" s="91">
        <f>SUMIF(Лист1!Y41:BV41, "&lt;2")</f>
        <v>37</v>
      </c>
      <c r="G42" s="91">
        <f>COUNTIF(Лист1!Y41:BV41, "&lt;2")</f>
        <v>38</v>
      </c>
      <c r="H42" s="91">
        <f>SUM(Лист1!BW41:CB41)</f>
        <v>6</v>
      </c>
      <c r="I42" s="91">
        <f>Лист2!D40</f>
        <v>203</v>
      </c>
      <c r="J42" s="91">
        <f>Лист2!C40</f>
        <v>211</v>
      </c>
      <c r="K42" s="91">
        <f>Лист2!F40</f>
        <v>188</v>
      </c>
      <c r="L42" s="91">
        <f>Лист2!E40</f>
        <v>214</v>
      </c>
      <c r="M42" s="92">
        <f t="shared" si="0"/>
        <v>99</v>
      </c>
      <c r="N42" s="92">
        <f t="shared" si="1"/>
        <v>100</v>
      </c>
      <c r="O42" s="92">
        <f t="shared" si="2"/>
        <v>92</v>
      </c>
      <c r="P42" s="93">
        <f t="shared" si="3"/>
        <v>96.5</v>
      </c>
      <c r="Q42" s="91">
        <f>SUM(Лист1!CC41:CG41)</f>
        <v>5</v>
      </c>
      <c r="R42" s="91"/>
      <c r="S42" s="91"/>
      <c r="T42" s="91">
        <f>Лист2!G40</f>
        <v>215</v>
      </c>
      <c r="U42" s="91">
        <f t="shared" si="4"/>
        <v>255</v>
      </c>
      <c r="V42" s="92">
        <f t="shared" si="5"/>
        <v>100</v>
      </c>
      <c r="W42" s="92">
        <f t="shared" si="6"/>
        <v>92</v>
      </c>
      <c r="X42" s="92">
        <f t="shared" si="7"/>
        <v>84</v>
      </c>
      <c r="Y42" s="93">
        <f t="shared" si="8"/>
        <v>92</v>
      </c>
      <c r="Z42" s="94">
        <f>IF(Лист1!I41=2, SUM(Лист1!CH41:CL41), MAX(SUM(Лист1!CH41:CL41), (Лист1!CI41+Лист1!CK41)*3))</f>
        <v>3</v>
      </c>
      <c r="AA42" s="91">
        <f>SUM(Лист1!CM41:CR41)</f>
        <v>4</v>
      </c>
      <c r="AB42" s="91">
        <f>Лист2!I40</f>
        <v>8</v>
      </c>
      <c r="AC42" s="91">
        <f>Лист2!H40</f>
        <v>9</v>
      </c>
      <c r="AD42" s="92">
        <f t="shared" si="9"/>
        <v>60</v>
      </c>
      <c r="AE42" s="92">
        <f t="shared" si="10"/>
        <v>80</v>
      </c>
      <c r="AF42" s="95">
        <f t="shared" si="11"/>
        <v>88.888888888888886</v>
      </c>
      <c r="AG42" s="93">
        <f t="shared" si="12"/>
        <v>76.7</v>
      </c>
      <c r="AH42" s="91">
        <f>Лист2!J40</f>
        <v>245</v>
      </c>
      <c r="AI42" s="91">
        <f t="shared" si="13"/>
        <v>255</v>
      </c>
      <c r="AJ42" s="91">
        <f>Лист2!K40</f>
        <v>245</v>
      </c>
      <c r="AK42" s="91">
        <f t="shared" si="14"/>
        <v>255</v>
      </c>
      <c r="AL42" s="91">
        <f>Лист2!M40</f>
        <v>181</v>
      </c>
      <c r="AM42" s="91">
        <f>Лист2!L40</f>
        <v>186</v>
      </c>
      <c r="AN42" s="92">
        <f t="shared" si="15"/>
        <v>96</v>
      </c>
      <c r="AO42" s="92">
        <f t="shared" si="16"/>
        <v>96</v>
      </c>
      <c r="AP42" s="92">
        <f t="shared" si="17"/>
        <v>97</v>
      </c>
      <c r="AQ42" s="93">
        <f t="shared" si="18"/>
        <v>96.2</v>
      </c>
      <c r="AR42" s="91">
        <f>Лист2!N40</f>
        <v>230</v>
      </c>
      <c r="AS42" s="91">
        <f t="shared" si="19"/>
        <v>255</v>
      </c>
      <c r="AT42" s="91">
        <f>Лист2!O40</f>
        <v>235</v>
      </c>
      <c r="AU42" s="91">
        <f t="shared" si="20"/>
        <v>255</v>
      </c>
      <c r="AV42" s="91">
        <f>Лист2!P40</f>
        <v>237</v>
      </c>
      <c r="AW42" s="91">
        <f t="shared" si="21"/>
        <v>255</v>
      </c>
      <c r="AX42" s="92">
        <f t="shared" si="22"/>
        <v>90</v>
      </c>
      <c r="AY42" s="92">
        <f t="shared" si="23"/>
        <v>92</v>
      </c>
      <c r="AZ42" s="92">
        <f t="shared" si="24"/>
        <v>93</v>
      </c>
      <c r="BA42" s="93">
        <f t="shared" si="25"/>
        <v>91.9</v>
      </c>
      <c r="BB42" s="91">
        <f t="shared" si="26"/>
        <v>90.66</v>
      </c>
      <c r="BC42" s="91" t="e">
        <f xml:space="preserve"> _xlfn.RANK.EQ(BB42,#REF!)</f>
        <v>#REF!</v>
      </c>
    </row>
    <row r="43" spans="1:55" ht="43.2" x14ac:dyDescent="0.3">
      <c r="A43">
        <v>40</v>
      </c>
      <c r="B43" s="91" t="str">
        <f>Лист1!E42</f>
        <v>муниципальное бюджетное общеобразовательное учреждение «Средняя школа № 56»</v>
      </c>
      <c r="C43" s="91">
        <f>Лист2!B41</f>
        <v>574</v>
      </c>
      <c r="D43" s="91">
        <f>SUMIF(Лист1!J42:X42, "&lt;2")</f>
        <v>14</v>
      </c>
      <c r="E43" s="91">
        <f>COUNTIF(Лист1!J42:X42, "&lt;2")</f>
        <v>14</v>
      </c>
      <c r="F43" s="91">
        <f>SUMIF(Лист1!Y42:BV42, "&lt;2")</f>
        <v>41</v>
      </c>
      <c r="G43" s="91">
        <f>COUNTIF(Лист1!Y42:BV42, "&lt;2")</f>
        <v>42</v>
      </c>
      <c r="H43" s="91">
        <f>SUM(Лист1!BW42:CB42)</f>
        <v>5</v>
      </c>
      <c r="I43" s="91">
        <f>Лист2!D41</f>
        <v>425</v>
      </c>
      <c r="J43" s="91">
        <f>Лист2!C41</f>
        <v>449</v>
      </c>
      <c r="K43" s="91">
        <f>Лист2!F41</f>
        <v>503</v>
      </c>
      <c r="L43" s="91">
        <f>Лист2!E41</f>
        <v>530</v>
      </c>
      <c r="M43" s="92">
        <f t="shared" si="0"/>
        <v>99</v>
      </c>
      <c r="N43" s="92">
        <f t="shared" si="1"/>
        <v>100</v>
      </c>
      <c r="O43" s="92">
        <f t="shared" si="2"/>
        <v>95</v>
      </c>
      <c r="P43" s="93">
        <f t="shared" si="3"/>
        <v>97.7</v>
      </c>
      <c r="Q43" s="91">
        <f>SUM(Лист1!CC42:CG42)</f>
        <v>5</v>
      </c>
      <c r="R43" s="91"/>
      <c r="S43" s="91"/>
      <c r="T43" s="91">
        <f>Лист2!G41</f>
        <v>466</v>
      </c>
      <c r="U43" s="91">
        <f t="shared" si="4"/>
        <v>574</v>
      </c>
      <c r="V43" s="92">
        <f t="shared" si="5"/>
        <v>100</v>
      </c>
      <c r="W43" s="92">
        <f t="shared" si="6"/>
        <v>90</v>
      </c>
      <c r="X43" s="92">
        <f t="shared" si="7"/>
        <v>81</v>
      </c>
      <c r="Y43" s="93">
        <f t="shared" si="8"/>
        <v>90.5</v>
      </c>
      <c r="Z43" s="94">
        <f>IF(Лист1!I42=2, SUM(Лист1!CH42:CL42), MAX(SUM(Лист1!CH42:CL42), (Лист1!CI42+Лист1!CK42)*3))</f>
        <v>1</v>
      </c>
      <c r="AA43" s="91">
        <f>SUM(Лист1!CM42:CR42)</f>
        <v>4</v>
      </c>
      <c r="AB43" s="91">
        <f>Лист2!I41</f>
        <v>31</v>
      </c>
      <c r="AC43" s="91">
        <f>Лист2!H41</f>
        <v>40</v>
      </c>
      <c r="AD43" s="92">
        <f t="shared" si="9"/>
        <v>20</v>
      </c>
      <c r="AE43" s="92">
        <f t="shared" si="10"/>
        <v>80</v>
      </c>
      <c r="AF43" s="95">
        <f t="shared" si="11"/>
        <v>77.5</v>
      </c>
      <c r="AG43" s="93">
        <f t="shared" si="12"/>
        <v>61.3</v>
      </c>
      <c r="AH43" s="91">
        <f>Лист2!J41</f>
        <v>524</v>
      </c>
      <c r="AI43" s="91">
        <f t="shared" si="13"/>
        <v>574</v>
      </c>
      <c r="AJ43" s="91">
        <f>Лист2!K41</f>
        <v>526</v>
      </c>
      <c r="AK43" s="91">
        <f t="shared" si="14"/>
        <v>574</v>
      </c>
      <c r="AL43" s="91">
        <f>Лист2!M41</f>
        <v>394</v>
      </c>
      <c r="AM43" s="91">
        <f>Лист2!L41</f>
        <v>415</v>
      </c>
      <c r="AN43" s="92">
        <f t="shared" si="15"/>
        <v>91</v>
      </c>
      <c r="AO43" s="92">
        <f t="shared" si="16"/>
        <v>92</v>
      </c>
      <c r="AP43" s="92">
        <f t="shared" si="17"/>
        <v>95</v>
      </c>
      <c r="AQ43" s="93">
        <f t="shared" si="18"/>
        <v>92.2</v>
      </c>
      <c r="AR43" s="91">
        <f>Лист2!N41</f>
        <v>518</v>
      </c>
      <c r="AS43" s="91">
        <f t="shared" si="19"/>
        <v>574</v>
      </c>
      <c r="AT43" s="91">
        <f>Лист2!O41</f>
        <v>499</v>
      </c>
      <c r="AU43" s="91">
        <f t="shared" si="20"/>
        <v>574</v>
      </c>
      <c r="AV43" s="91">
        <f>Лист2!P41</f>
        <v>535</v>
      </c>
      <c r="AW43" s="91">
        <f t="shared" si="21"/>
        <v>574</v>
      </c>
      <c r="AX43" s="92">
        <f t="shared" si="22"/>
        <v>90</v>
      </c>
      <c r="AY43" s="92">
        <f t="shared" si="23"/>
        <v>87</v>
      </c>
      <c r="AZ43" s="92">
        <f t="shared" si="24"/>
        <v>93</v>
      </c>
      <c r="BA43" s="93">
        <f t="shared" si="25"/>
        <v>90.9</v>
      </c>
      <c r="BB43" s="91">
        <f t="shared" si="26"/>
        <v>86.52000000000001</v>
      </c>
      <c r="BC43" s="91" t="e">
        <f xml:space="preserve"> _xlfn.RANK.EQ(BB43,#REF!)</f>
        <v>#REF!</v>
      </c>
    </row>
    <row r="44" spans="1:55" ht="43.2" x14ac:dyDescent="0.3">
      <c r="A44">
        <v>41</v>
      </c>
      <c r="B44" s="91" t="str">
        <f>Лист1!E43</f>
        <v>муниципальное бюджетное общеобразовательное учреждение «Средняя школа № 58»</v>
      </c>
      <c r="C44" s="91">
        <f>Лист2!B42</f>
        <v>260</v>
      </c>
      <c r="D44" s="91">
        <f>SUMIF(Лист1!J43:X43, "&lt;2")</f>
        <v>14</v>
      </c>
      <c r="E44" s="91">
        <f>COUNTIF(Лист1!J43:X43, "&lt;2")</f>
        <v>14</v>
      </c>
      <c r="F44" s="91">
        <f>SUMIF(Лист1!Y43:BV43, "&lt;2")</f>
        <v>44</v>
      </c>
      <c r="G44" s="91">
        <f>COUNTIF(Лист1!Y43:BV43, "&lt;2")</f>
        <v>44</v>
      </c>
      <c r="H44" s="91">
        <f>SUM(Лист1!BW43:CB43)</f>
        <v>6</v>
      </c>
      <c r="I44" s="91">
        <f>Лист2!D42</f>
        <v>186</v>
      </c>
      <c r="J44" s="91">
        <f>Лист2!C42</f>
        <v>193</v>
      </c>
      <c r="K44" s="91">
        <f>Лист2!F42</f>
        <v>225</v>
      </c>
      <c r="L44" s="91">
        <f>Лист2!E42</f>
        <v>234</v>
      </c>
      <c r="M44" s="92">
        <f t="shared" si="0"/>
        <v>100</v>
      </c>
      <c r="N44" s="92">
        <f t="shared" si="1"/>
        <v>100</v>
      </c>
      <c r="O44" s="92">
        <f t="shared" si="2"/>
        <v>96</v>
      </c>
      <c r="P44" s="93">
        <f t="shared" si="3"/>
        <v>98.4</v>
      </c>
      <c r="Q44" s="91">
        <f>SUM(Лист1!CC43:CG43)</f>
        <v>5</v>
      </c>
      <c r="R44" s="91"/>
      <c r="S44" s="91"/>
      <c r="T44" s="91">
        <f>Лист2!G42</f>
        <v>210</v>
      </c>
      <c r="U44" s="91">
        <f t="shared" si="4"/>
        <v>260</v>
      </c>
      <c r="V44" s="92">
        <f t="shared" si="5"/>
        <v>100</v>
      </c>
      <c r="W44" s="92">
        <f t="shared" si="6"/>
        <v>90</v>
      </c>
      <c r="X44" s="92">
        <f t="shared" si="7"/>
        <v>81</v>
      </c>
      <c r="Y44" s="93">
        <f t="shared" si="8"/>
        <v>90.5</v>
      </c>
      <c r="Z44" s="94">
        <f>IF(Лист1!I43=2, SUM(Лист1!CH43:CL43), MAX(SUM(Лист1!CH43:CL43), (Лист1!CI43+Лист1!CK43)*3))</f>
        <v>0</v>
      </c>
      <c r="AA44" s="91">
        <f>SUM(Лист1!CM43:CR43)</f>
        <v>4</v>
      </c>
      <c r="AB44" s="91">
        <f>Лист2!I42</f>
        <v>25</v>
      </c>
      <c r="AC44" s="91">
        <f>Лист2!H42</f>
        <v>29</v>
      </c>
      <c r="AD44" s="92">
        <f t="shared" si="9"/>
        <v>0</v>
      </c>
      <c r="AE44" s="92">
        <f t="shared" si="10"/>
        <v>80</v>
      </c>
      <c r="AF44" s="95">
        <f t="shared" si="11"/>
        <v>86.206896551724142</v>
      </c>
      <c r="AG44" s="93">
        <f t="shared" si="12"/>
        <v>57.9</v>
      </c>
      <c r="AH44" s="91">
        <f>Лист2!J42</f>
        <v>249</v>
      </c>
      <c r="AI44" s="91">
        <f t="shared" si="13"/>
        <v>260</v>
      </c>
      <c r="AJ44" s="91">
        <f>Лист2!K42</f>
        <v>245</v>
      </c>
      <c r="AK44" s="91">
        <f t="shared" si="14"/>
        <v>260</v>
      </c>
      <c r="AL44" s="91">
        <f>Лист2!M42</f>
        <v>209</v>
      </c>
      <c r="AM44" s="91">
        <f>Лист2!L42</f>
        <v>217</v>
      </c>
      <c r="AN44" s="92">
        <f t="shared" si="15"/>
        <v>96</v>
      </c>
      <c r="AO44" s="92">
        <f t="shared" si="16"/>
        <v>94</v>
      </c>
      <c r="AP44" s="92">
        <f t="shared" si="17"/>
        <v>96</v>
      </c>
      <c r="AQ44" s="93">
        <f t="shared" si="18"/>
        <v>95.2</v>
      </c>
      <c r="AR44" s="91">
        <f>Лист2!N42</f>
        <v>232</v>
      </c>
      <c r="AS44" s="91">
        <f t="shared" si="19"/>
        <v>260</v>
      </c>
      <c r="AT44" s="91">
        <f>Лист2!O42</f>
        <v>245</v>
      </c>
      <c r="AU44" s="91">
        <f t="shared" si="20"/>
        <v>260</v>
      </c>
      <c r="AV44" s="91">
        <f>Лист2!P42</f>
        <v>242</v>
      </c>
      <c r="AW44" s="91">
        <f t="shared" si="21"/>
        <v>260</v>
      </c>
      <c r="AX44" s="92">
        <f t="shared" si="22"/>
        <v>89</v>
      </c>
      <c r="AY44" s="92">
        <f t="shared" si="23"/>
        <v>94</v>
      </c>
      <c r="AZ44" s="92">
        <f t="shared" si="24"/>
        <v>93</v>
      </c>
      <c r="BA44" s="93">
        <f t="shared" si="25"/>
        <v>92</v>
      </c>
      <c r="BB44" s="91">
        <f t="shared" si="26"/>
        <v>86.8</v>
      </c>
      <c r="BC44" s="91" t="e">
        <f xml:space="preserve"> _xlfn.RANK.EQ(BB44,#REF!)</f>
        <v>#REF!</v>
      </c>
    </row>
    <row r="45" spans="1:55" ht="43.2" x14ac:dyDescent="0.3">
      <c r="A45">
        <v>42</v>
      </c>
      <c r="B45" s="91" t="str">
        <f>Лист1!E44</f>
        <v>муниципальное бюджетное общеобразовательное учреждение «Средняя школа № 61»</v>
      </c>
      <c r="C45" s="91">
        <f>Лист2!B43</f>
        <v>314</v>
      </c>
      <c r="D45" s="91">
        <f>SUMIF(Лист1!J44:X44, "&lt;2")</f>
        <v>14</v>
      </c>
      <c r="E45" s="91">
        <f>COUNTIF(Лист1!J44:X44, "&lt;2")</f>
        <v>14</v>
      </c>
      <c r="F45" s="91">
        <f>SUMIF(Лист1!Y44:BV44, "&lt;2")</f>
        <v>40</v>
      </c>
      <c r="G45" s="91">
        <f>COUNTIF(Лист1!Y44:BV44, "&lt;2")</f>
        <v>41</v>
      </c>
      <c r="H45" s="91">
        <f>SUM(Лист1!BW44:CB44)</f>
        <v>5</v>
      </c>
      <c r="I45" s="91">
        <f>Лист2!D43</f>
        <v>259</v>
      </c>
      <c r="J45" s="91">
        <f>Лист2!C43</f>
        <v>267</v>
      </c>
      <c r="K45" s="91">
        <f>Лист2!F43</f>
        <v>285</v>
      </c>
      <c r="L45" s="91">
        <f>Лист2!E43</f>
        <v>300</v>
      </c>
      <c r="M45" s="92">
        <f t="shared" si="0"/>
        <v>99</v>
      </c>
      <c r="N45" s="92">
        <f t="shared" si="1"/>
        <v>100</v>
      </c>
      <c r="O45" s="92">
        <f t="shared" si="2"/>
        <v>96</v>
      </c>
      <c r="P45" s="93">
        <f t="shared" si="3"/>
        <v>98.1</v>
      </c>
      <c r="Q45" s="91">
        <f>SUM(Лист1!CC44:CG44)</f>
        <v>5</v>
      </c>
      <c r="R45" s="91"/>
      <c r="S45" s="91"/>
      <c r="T45" s="91">
        <f>Лист2!G43</f>
        <v>273</v>
      </c>
      <c r="U45" s="91">
        <f t="shared" si="4"/>
        <v>314</v>
      </c>
      <c r="V45" s="92">
        <f t="shared" si="5"/>
        <v>100</v>
      </c>
      <c r="W45" s="92">
        <f t="shared" si="6"/>
        <v>93</v>
      </c>
      <c r="X45" s="92">
        <f t="shared" si="7"/>
        <v>87</v>
      </c>
      <c r="Y45" s="93">
        <f t="shared" si="8"/>
        <v>93.5</v>
      </c>
      <c r="Z45" s="94">
        <f>IF(Лист1!I44=2, SUM(Лист1!CH44:CL44), MAX(SUM(Лист1!CH44:CL44), (Лист1!CI44+Лист1!CK44)*3))</f>
        <v>0</v>
      </c>
      <c r="AA45" s="91">
        <f>SUM(Лист1!CM44:CR44)</f>
        <v>4</v>
      </c>
      <c r="AB45" s="91">
        <f>Лист2!I43</f>
        <v>11</v>
      </c>
      <c r="AC45" s="91">
        <f>Лист2!H43</f>
        <v>13</v>
      </c>
      <c r="AD45" s="92">
        <f t="shared" si="9"/>
        <v>0</v>
      </c>
      <c r="AE45" s="92">
        <f t="shared" si="10"/>
        <v>80</v>
      </c>
      <c r="AF45" s="95">
        <f t="shared" si="11"/>
        <v>84.615384615384613</v>
      </c>
      <c r="AG45" s="93">
        <f t="shared" si="12"/>
        <v>57.4</v>
      </c>
      <c r="AH45" s="91">
        <f>Лист2!J43</f>
        <v>301</v>
      </c>
      <c r="AI45" s="91">
        <f t="shared" si="13"/>
        <v>314</v>
      </c>
      <c r="AJ45" s="91">
        <f>Лист2!K43</f>
        <v>300</v>
      </c>
      <c r="AK45" s="91">
        <f t="shared" si="14"/>
        <v>314</v>
      </c>
      <c r="AL45" s="91">
        <f>Лист2!M43</f>
        <v>247</v>
      </c>
      <c r="AM45" s="91">
        <f>Лист2!L43</f>
        <v>252</v>
      </c>
      <c r="AN45" s="92">
        <f t="shared" si="15"/>
        <v>96</v>
      </c>
      <c r="AO45" s="92">
        <f t="shared" si="16"/>
        <v>96</v>
      </c>
      <c r="AP45" s="92">
        <f t="shared" si="17"/>
        <v>98</v>
      </c>
      <c r="AQ45" s="93">
        <f t="shared" si="18"/>
        <v>96.4</v>
      </c>
      <c r="AR45" s="91">
        <f>Лист2!N43</f>
        <v>300</v>
      </c>
      <c r="AS45" s="91">
        <f t="shared" si="19"/>
        <v>314</v>
      </c>
      <c r="AT45" s="91">
        <f>Лист2!O43</f>
        <v>294</v>
      </c>
      <c r="AU45" s="91">
        <f t="shared" si="20"/>
        <v>314</v>
      </c>
      <c r="AV45" s="91">
        <f>Лист2!P43</f>
        <v>301</v>
      </c>
      <c r="AW45" s="91">
        <f t="shared" si="21"/>
        <v>314</v>
      </c>
      <c r="AX45" s="92">
        <f t="shared" si="22"/>
        <v>96</v>
      </c>
      <c r="AY45" s="92">
        <f t="shared" si="23"/>
        <v>94</v>
      </c>
      <c r="AZ45" s="92">
        <f t="shared" si="24"/>
        <v>96</v>
      </c>
      <c r="BA45" s="93">
        <f t="shared" si="25"/>
        <v>95.6</v>
      </c>
      <c r="BB45" s="91">
        <f t="shared" si="26"/>
        <v>88.2</v>
      </c>
      <c r="BC45" s="91" t="e">
        <f xml:space="preserve"> _xlfn.RANK.EQ(BB45,#REF!)</f>
        <v>#REF!</v>
      </c>
    </row>
    <row r="46" spans="1:55" ht="43.2" x14ac:dyDescent="0.3">
      <c r="A46">
        <v>43</v>
      </c>
      <c r="B46" s="91" t="str">
        <f>Лист1!E45</f>
        <v>муниципальное бюджетное общеобразовательное учреждение «Средняя школа № 62»</v>
      </c>
      <c r="C46" s="91">
        <f>Лист2!B44</f>
        <v>179</v>
      </c>
      <c r="D46" s="91">
        <f>SUMIF(Лист1!J45:X45, "&lt;2")</f>
        <v>14</v>
      </c>
      <c r="E46" s="91">
        <f>COUNTIF(Лист1!J45:X45, "&lt;2")</f>
        <v>14</v>
      </c>
      <c r="F46" s="91">
        <f>SUMIF(Лист1!Y45:BV45, "&lt;2")</f>
        <v>40</v>
      </c>
      <c r="G46" s="91">
        <f>COUNTIF(Лист1!Y45:BV45, "&lt;2")</f>
        <v>41</v>
      </c>
      <c r="H46" s="91">
        <f>SUM(Лист1!BW45:CB45)</f>
        <v>4</v>
      </c>
      <c r="I46" s="91">
        <f>Лист2!D44</f>
        <v>162</v>
      </c>
      <c r="J46" s="91">
        <f>Лист2!C44</f>
        <v>163</v>
      </c>
      <c r="K46" s="91">
        <f>Лист2!F44</f>
        <v>170</v>
      </c>
      <c r="L46" s="91">
        <f>Лист2!E44</f>
        <v>174</v>
      </c>
      <c r="M46" s="92">
        <f t="shared" si="0"/>
        <v>99</v>
      </c>
      <c r="N46" s="92">
        <f t="shared" si="1"/>
        <v>100</v>
      </c>
      <c r="O46" s="92">
        <f t="shared" si="2"/>
        <v>99</v>
      </c>
      <c r="P46" s="93">
        <f t="shared" si="3"/>
        <v>99.3</v>
      </c>
      <c r="Q46" s="91">
        <f>SUM(Лист1!CC45:CG45)</f>
        <v>5</v>
      </c>
      <c r="R46" s="91"/>
      <c r="S46" s="91"/>
      <c r="T46" s="91">
        <f>Лист2!G44</f>
        <v>169</v>
      </c>
      <c r="U46" s="91">
        <f t="shared" si="4"/>
        <v>179</v>
      </c>
      <c r="V46" s="92">
        <f t="shared" si="5"/>
        <v>100</v>
      </c>
      <c r="W46" s="92">
        <f t="shared" si="6"/>
        <v>97</v>
      </c>
      <c r="X46" s="92">
        <f t="shared" si="7"/>
        <v>94</v>
      </c>
      <c r="Y46" s="93">
        <f t="shared" si="8"/>
        <v>97</v>
      </c>
      <c r="Z46" s="94">
        <f>IF(Лист1!I45=2, SUM(Лист1!CH45:CL45), MAX(SUM(Лист1!CH45:CL45), (Лист1!CI45+Лист1!CK45)*3))</f>
        <v>3</v>
      </c>
      <c r="AA46" s="91">
        <f>SUM(Лист1!CM45:CR45)</f>
        <v>5</v>
      </c>
      <c r="AB46" s="91">
        <f>Лист2!I44</f>
        <v>12</v>
      </c>
      <c r="AC46" s="91">
        <f>Лист2!H44</f>
        <v>14</v>
      </c>
      <c r="AD46" s="92">
        <f t="shared" si="9"/>
        <v>60</v>
      </c>
      <c r="AE46" s="92">
        <f t="shared" si="10"/>
        <v>100</v>
      </c>
      <c r="AF46" s="95">
        <f t="shared" si="11"/>
        <v>85.714285714285708</v>
      </c>
      <c r="AG46" s="93">
        <f t="shared" si="12"/>
        <v>83.7</v>
      </c>
      <c r="AH46" s="91">
        <f>Лист2!J44</f>
        <v>177</v>
      </c>
      <c r="AI46" s="91">
        <f t="shared" si="13"/>
        <v>179</v>
      </c>
      <c r="AJ46" s="91">
        <f>Лист2!K44</f>
        <v>176</v>
      </c>
      <c r="AK46" s="91">
        <f t="shared" si="14"/>
        <v>179</v>
      </c>
      <c r="AL46" s="91">
        <f>Лист2!M44</f>
        <v>134</v>
      </c>
      <c r="AM46" s="91">
        <f>Лист2!L44</f>
        <v>137</v>
      </c>
      <c r="AN46" s="92">
        <f t="shared" si="15"/>
        <v>99</v>
      </c>
      <c r="AO46" s="92">
        <f t="shared" si="16"/>
        <v>98</v>
      </c>
      <c r="AP46" s="92">
        <f t="shared" si="17"/>
        <v>98</v>
      </c>
      <c r="AQ46" s="93">
        <f t="shared" si="18"/>
        <v>98.4</v>
      </c>
      <c r="AR46" s="91">
        <f>Лист2!N44</f>
        <v>173</v>
      </c>
      <c r="AS46" s="91">
        <f t="shared" si="19"/>
        <v>179</v>
      </c>
      <c r="AT46" s="91">
        <f>Лист2!O44</f>
        <v>174</v>
      </c>
      <c r="AU46" s="91">
        <f t="shared" si="20"/>
        <v>179</v>
      </c>
      <c r="AV46" s="91">
        <f>Лист2!P44</f>
        <v>173</v>
      </c>
      <c r="AW46" s="91">
        <f t="shared" si="21"/>
        <v>179</v>
      </c>
      <c r="AX46" s="92">
        <f t="shared" si="22"/>
        <v>97</v>
      </c>
      <c r="AY46" s="92">
        <f t="shared" si="23"/>
        <v>97</v>
      </c>
      <c r="AZ46" s="92">
        <f t="shared" si="24"/>
        <v>97</v>
      </c>
      <c r="BA46" s="93">
        <f t="shared" si="25"/>
        <v>97</v>
      </c>
      <c r="BB46" s="91">
        <f t="shared" si="26"/>
        <v>95.08</v>
      </c>
      <c r="BC46" s="91" t="e">
        <f xml:space="preserve"> _xlfn.RANK.EQ(BB46,#REF!)</f>
        <v>#REF!</v>
      </c>
    </row>
    <row r="47" spans="1:55" ht="43.2" x14ac:dyDescent="0.3">
      <c r="A47">
        <v>44</v>
      </c>
      <c r="B47" s="91" t="str">
        <f>Лист1!E46</f>
        <v>муниципальное бюджетное общеобразовательное учреждение «Средняя школа № 63»</v>
      </c>
      <c r="C47" s="91">
        <f>Лист2!B45</f>
        <v>29</v>
      </c>
      <c r="D47" s="91">
        <f>SUMIF(Лист1!J46:X46, "&lt;2")</f>
        <v>14</v>
      </c>
      <c r="E47" s="91">
        <f>COUNTIF(Лист1!J46:X46, "&lt;2")</f>
        <v>14</v>
      </c>
      <c r="F47" s="91">
        <f>SUMIF(Лист1!Y46:BV46, "&lt;2")</f>
        <v>43</v>
      </c>
      <c r="G47" s="91">
        <f>COUNTIF(Лист1!Y46:BV46, "&lt;2")</f>
        <v>44</v>
      </c>
      <c r="H47" s="91">
        <f>SUM(Лист1!BW46:CB46)</f>
        <v>5</v>
      </c>
      <c r="I47" s="91">
        <f>Лист2!D45</f>
        <v>15</v>
      </c>
      <c r="J47" s="91">
        <f>Лист2!C45</f>
        <v>21</v>
      </c>
      <c r="K47" s="91">
        <f>Лист2!F45</f>
        <v>14</v>
      </c>
      <c r="L47" s="91">
        <f>Лист2!E45</f>
        <v>23</v>
      </c>
      <c r="M47" s="92">
        <f t="shared" si="0"/>
        <v>99</v>
      </c>
      <c r="N47" s="92">
        <f t="shared" si="1"/>
        <v>100</v>
      </c>
      <c r="O47" s="92">
        <f t="shared" si="2"/>
        <v>66</v>
      </c>
      <c r="P47" s="93">
        <f t="shared" si="3"/>
        <v>86.1</v>
      </c>
      <c r="Q47" s="91">
        <f>SUM(Лист1!CC46:CG46)</f>
        <v>5</v>
      </c>
      <c r="R47" s="91"/>
      <c r="S47" s="91"/>
      <c r="T47" s="91">
        <f>Лист2!G45</f>
        <v>15</v>
      </c>
      <c r="U47" s="91">
        <f t="shared" si="4"/>
        <v>29</v>
      </c>
      <c r="V47" s="92">
        <f t="shared" si="5"/>
        <v>100</v>
      </c>
      <c r="W47" s="92">
        <f t="shared" si="6"/>
        <v>76</v>
      </c>
      <c r="X47" s="92">
        <f t="shared" si="7"/>
        <v>52</v>
      </c>
      <c r="Y47" s="93">
        <f t="shared" si="8"/>
        <v>76</v>
      </c>
      <c r="Z47" s="94">
        <f>IF(Лист1!I46=2, SUM(Лист1!CH46:CL46), MAX(SUM(Лист1!CH46:CL46), (Лист1!CI46+Лист1!CK46)*3))</f>
        <v>1</v>
      </c>
      <c r="AA47" s="91">
        <f>SUM(Лист1!CM46:CR46)</f>
        <v>4</v>
      </c>
      <c r="AB47" s="91">
        <f>Лист2!I45</f>
        <v>1</v>
      </c>
      <c r="AC47" s="91">
        <f>Лист2!H45</f>
        <v>2</v>
      </c>
      <c r="AD47" s="92">
        <f t="shared" si="9"/>
        <v>20</v>
      </c>
      <c r="AE47" s="92">
        <f t="shared" si="10"/>
        <v>80</v>
      </c>
      <c r="AF47" s="95">
        <f t="shared" si="11"/>
        <v>50</v>
      </c>
      <c r="AG47" s="93">
        <f t="shared" si="12"/>
        <v>53</v>
      </c>
      <c r="AH47" s="91">
        <f>Лист2!J45</f>
        <v>21</v>
      </c>
      <c r="AI47" s="91">
        <f t="shared" si="13"/>
        <v>29</v>
      </c>
      <c r="AJ47" s="91">
        <f>Лист2!K45</f>
        <v>25</v>
      </c>
      <c r="AK47" s="91">
        <f t="shared" si="14"/>
        <v>29</v>
      </c>
      <c r="AL47" s="91">
        <f>Лист2!M45</f>
        <v>13</v>
      </c>
      <c r="AM47" s="91">
        <f>Лист2!L45</f>
        <v>15</v>
      </c>
      <c r="AN47" s="92">
        <f t="shared" si="15"/>
        <v>72</v>
      </c>
      <c r="AO47" s="92">
        <f t="shared" si="16"/>
        <v>86</v>
      </c>
      <c r="AP47" s="92">
        <f t="shared" si="17"/>
        <v>87</v>
      </c>
      <c r="AQ47" s="93">
        <f t="shared" si="18"/>
        <v>80.599999999999994</v>
      </c>
      <c r="AR47" s="91">
        <f>Лист2!N45</f>
        <v>17</v>
      </c>
      <c r="AS47" s="91">
        <f t="shared" si="19"/>
        <v>29</v>
      </c>
      <c r="AT47" s="91">
        <f>Лист2!O45</f>
        <v>23</v>
      </c>
      <c r="AU47" s="91">
        <f t="shared" si="20"/>
        <v>29</v>
      </c>
      <c r="AV47" s="91">
        <f>Лист2!P45</f>
        <v>21</v>
      </c>
      <c r="AW47" s="91">
        <f t="shared" si="21"/>
        <v>29</v>
      </c>
      <c r="AX47" s="92">
        <f t="shared" si="22"/>
        <v>59</v>
      </c>
      <c r="AY47" s="92">
        <f t="shared" si="23"/>
        <v>79</v>
      </c>
      <c r="AZ47" s="92">
        <f t="shared" si="24"/>
        <v>72</v>
      </c>
      <c r="BA47" s="93">
        <f t="shared" si="25"/>
        <v>69.5</v>
      </c>
      <c r="BB47" s="91">
        <f t="shared" si="26"/>
        <v>73.039999999999992</v>
      </c>
      <c r="BC47" s="91" t="e">
        <f xml:space="preserve"> _xlfn.RANK.EQ(BB47,#REF!)</f>
        <v>#REF!</v>
      </c>
    </row>
    <row r="48" spans="1:55" ht="43.2" x14ac:dyDescent="0.3">
      <c r="A48">
        <v>45</v>
      </c>
      <c r="B48" s="91" t="str">
        <f>Лист1!E47</f>
        <v>муниципальное бюджетное общеобразовательное учреждение «Средняя школа № 64»</v>
      </c>
      <c r="C48" s="91">
        <f>Лист2!B46</f>
        <v>186</v>
      </c>
      <c r="D48" s="91">
        <f>SUMIF(Лист1!J47:X47, "&lt;2")</f>
        <v>14</v>
      </c>
      <c r="E48" s="91">
        <f>COUNTIF(Лист1!J47:X47, "&lt;2")</f>
        <v>14</v>
      </c>
      <c r="F48" s="91">
        <f>SUMIF(Лист1!Y47:BV47, "&lt;2")</f>
        <v>36</v>
      </c>
      <c r="G48" s="91">
        <f>COUNTIF(Лист1!Y47:BV47, "&lt;2")</f>
        <v>38</v>
      </c>
      <c r="H48" s="91">
        <f>SUM(Лист1!BW47:CB47)</f>
        <v>4</v>
      </c>
      <c r="I48" s="91">
        <f>Лист2!D46</f>
        <v>138</v>
      </c>
      <c r="J48" s="91">
        <f>Лист2!C46</f>
        <v>145</v>
      </c>
      <c r="K48" s="91">
        <f>Лист2!F46</f>
        <v>164</v>
      </c>
      <c r="L48" s="91">
        <f>Лист2!E46</f>
        <v>169</v>
      </c>
      <c r="M48" s="92">
        <f t="shared" si="0"/>
        <v>97</v>
      </c>
      <c r="N48" s="92">
        <f t="shared" si="1"/>
        <v>100</v>
      </c>
      <c r="O48" s="92">
        <f t="shared" si="2"/>
        <v>96</v>
      </c>
      <c r="P48" s="93">
        <f t="shared" si="3"/>
        <v>97.5</v>
      </c>
      <c r="Q48" s="91">
        <f>SUM(Лист1!CC47:CG47)</f>
        <v>5</v>
      </c>
      <c r="R48" s="91"/>
      <c r="S48" s="91"/>
      <c r="T48" s="91">
        <f>Лист2!G46</f>
        <v>145</v>
      </c>
      <c r="U48" s="91">
        <f t="shared" si="4"/>
        <v>186</v>
      </c>
      <c r="V48" s="92">
        <f t="shared" si="5"/>
        <v>100</v>
      </c>
      <c r="W48" s="92">
        <f t="shared" si="6"/>
        <v>89</v>
      </c>
      <c r="X48" s="92">
        <f t="shared" si="7"/>
        <v>78</v>
      </c>
      <c r="Y48" s="93">
        <f t="shared" si="8"/>
        <v>89</v>
      </c>
      <c r="Z48" s="94">
        <f>IF(Лист1!I47=2, SUM(Лист1!CH47:CL47), MAX(SUM(Лист1!CH47:CL47), (Лист1!CI47+Лист1!CK47)*3))</f>
        <v>4</v>
      </c>
      <c r="AA48" s="91">
        <f>SUM(Лист1!CM47:CR47)</f>
        <v>4</v>
      </c>
      <c r="AB48" s="91">
        <f>Лист2!I46</f>
        <v>16</v>
      </c>
      <c r="AC48" s="91">
        <f>Лист2!H46</f>
        <v>17</v>
      </c>
      <c r="AD48" s="92">
        <f t="shared" si="9"/>
        <v>80</v>
      </c>
      <c r="AE48" s="92">
        <f t="shared" si="10"/>
        <v>80</v>
      </c>
      <c r="AF48" s="95">
        <f t="shared" si="11"/>
        <v>94.117647058823536</v>
      </c>
      <c r="AG48" s="93">
        <f t="shared" si="12"/>
        <v>84.2</v>
      </c>
      <c r="AH48" s="91">
        <f>Лист2!J46</f>
        <v>161</v>
      </c>
      <c r="AI48" s="91">
        <f t="shared" si="13"/>
        <v>186</v>
      </c>
      <c r="AJ48" s="91">
        <f>Лист2!K46</f>
        <v>168</v>
      </c>
      <c r="AK48" s="91">
        <f t="shared" si="14"/>
        <v>186</v>
      </c>
      <c r="AL48" s="91">
        <f>Лист2!M46</f>
        <v>132</v>
      </c>
      <c r="AM48" s="91">
        <f>Лист2!L46</f>
        <v>139</v>
      </c>
      <c r="AN48" s="92">
        <f t="shared" si="15"/>
        <v>87</v>
      </c>
      <c r="AO48" s="92">
        <f t="shared" si="16"/>
        <v>90</v>
      </c>
      <c r="AP48" s="92">
        <f t="shared" si="17"/>
        <v>95</v>
      </c>
      <c r="AQ48" s="93">
        <f t="shared" si="18"/>
        <v>89.8</v>
      </c>
      <c r="AR48" s="91">
        <f>Лист2!N46</f>
        <v>171</v>
      </c>
      <c r="AS48" s="91">
        <f t="shared" si="19"/>
        <v>186</v>
      </c>
      <c r="AT48" s="91">
        <f>Лист2!O46</f>
        <v>163</v>
      </c>
      <c r="AU48" s="91">
        <f t="shared" si="20"/>
        <v>186</v>
      </c>
      <c r="AV48" s="91">
        <f>Лист2!P46</f>
        <v>171</v>
      </c>
      <c r="AW48" s="91">
        <f t="shared" si="21"/>
        <v>186</v>
      </c>
      <c r="AX48" s="92">
        <f t="shared" si="22"/>
        <v>92</v>
      </c>
      <c r="AY48" s="92">
        <f t="shared" si="23"/>
        <v>88</v>
      </c>
      <c r="AZ48" s="92">
        <f t="shared" si="24"/>
        <v>92</v>
      </c>
      <c r="BA48" s="93">
        <f t="shared" si="25"/>
        <v>91.2</v>
      </c>
      <c r="BB48" s="91">
        <f t="shared" si="26"/>
        <v>90.34</v>
      </c>
      <c r="BC48" s="91" t="e">
        <f xml:space="preserve"> _xlfn.RANK.EQ(BB48,#REF!)</f>
        <v>#REF!</v>
      </c>
    </row>
    <row r="49" spans="1:55" ht="43.2" x14ac:dyDescent="0.3">
      <c r="A49">
        <v>46</v>
      </c>
      <c r="B49" s="91" t="str">
        <f>Лист1!E48</f>
        <v>муниципальное бюджетное общеобразовательное учреждение «Средняя школа № 65»</v>
      </c>
      <c r="C49" s="91">
        <f>Лист2!B47</f>
        <v>154</v>
      </c>
      <c r="D49" s="91">
        <f>SUMIF(Лист1!J48:X48, "&lt;2")</f>
        <v>13</v>
      </c>
      <c r="E49" s="91">
        <f>COUNTIF(Лист1!J48:X48, "&lt;2")</f>
        <v>14</v>
      </c>
      <c r="F49" s="91">
        <f>SUMIF(Лист1!Y48:BV48, "&lt;2")</f>
        <v>41</v>
      </c>
      <c r="G49" s="91">
        <f>COUNTIF(Лист1!Y48:BV48, "&lt;2")</f>
        <v>43</v>
      </c>
      <c r="H49" s="91">
        <f>SUM(Лист1!BW48:CB48)</f>
        <v>6</v>
      </c>
      <c r="I49" s="91">
        <f>Лист2!D47</f>
        <v>102</v>
      </c>
      <c r="J49" s="91">
        <f>Лист2!C47</f>
        <v>107</v>
      </c>
      <c r="K49" s="91">
        <f>Лист2!F47</f>
        <v>123</v>
      </c>
      <c r="L49" s="91">
        <f>Лист2!E47</f>
        <v>134</v>
      </c>
      <c r="M49" s="92">
        <f t="shared" si="0"/>
        <v>94</v>
      </c>
      <c r="N49" s="92">
        <f t="shared" si="1"/>
        <v>100</v>
      </c>
      <c r="O49" s="92">
        <f t="shared" si="2"/>
        <v>94</v>
      </c>
      <c r="P49" s="93">
        <f t="shared" si="3"/>
        <v>95.8</v>
      </c>
      <c r="Q49" s="91">
        <f>SUM(Лист1!CC48:CG48)</f>
        <v>5</v>
      </c>
      <c r="R49" s="91"/>
      <c r="S49" s="91"/>
      <c r="T49" s="91">
        <f>Лист2!G47</f>
        <v>94</v>
      </c>
      <c r="U49" s="91">
        <f t="shared" si="4"/>
        <v>154</v>
      </c>
      <c r="V49" s="92">
        <f t="shared" si="5"/>
        <v>100</v>
      </c>
      <c r="W49" s="92">
        <f t="shared" si="6"/>
        <v>80</v>
      </c>
      <c r="X49" s="92">
        <f t="shared" si="7"/>
        <v>61</v>
      </c>
      <c r="Y49" s="93">
        <f t="shared" si="8"/>
        <v>80.5</v>
      </c>
      <c r="Z49" s="94">
        <f>IF(Лист1!I48=2, SUM(Лист1!CH48:CL48), MAX(SUM(Лист1!CH48:CL48), (Лист1!CI48+Лист1!CK48)*3))</f>
        <v>1</v>
      </c>
      <c r="AA49" s="91">
        <f>SUM(Лист1!CM48:CR48)</f>
        <v>4</v>
      </c>
      <c r="AB49" s="91">
        <f>Лист2!I47</f>
        <v>5</v>
      </c>
      <c r="AC49" s="91">
        <f>Лист2!H47</f>
        <v>5</v>
      </c>
      <c r="AD49" s="92">
        <f t="shared" si="9"/>
        <v>20</v>
      </c>
      <c r="AE49" s="92">
        <f t="shared" si="10"/>
        <v>80</v>
      </c>
      <c r="AF49" s="95">
        <f t="shared" si="11"/>
        <v>100</v>
      </c>
      <c r="AG49" s="93">
        <f t="shared" si="12"/>
        <v>68</v>
      </c>
      <c r="AH49" s="91">
        <f>Лист2!J47</f>
        <v>134</v>
      </c>
      <c r="AI49" s="91">
        <f t="shared" si="13"/>
        <v>154</v>
      </c>
      <c r="AJ49" s="91">
        <f>Лист2!K47</f>
        <v>135</v>
      </c>
      <c r="AK49" s="91">
        <f t="shared" si="14"/>
        <v>154</v>
      </c>
      <c r="AL49" s="91">
        <f>Лист2!M47</f>
        <v>109</v>
      </c>
      <c r="AM49" s="91">
        <f>Лист2!L47</f>
        <v>116</v>
      </c>
      <c r="AN49" s="92">
        <f t="shared" si="15"/>
        <v>87</v>
      </c>
      <c r="AO49" s="92">
        <f t="shared" si="16"/>
        <v>88</v>
      </c>
      <c r="AP49" s="92">
        <f t="shared" si="17"/>
        <v>94</v>
      </c>
      <c r="AQ49" s="93">
        <f t="shared" si="18"/>
        <v>88.8</v>
      </c>
      <c r="AR49" s="91">
        <f>Лист2!N47</f>
        <v>123</v>
      </c>
      <c r="AS49" s="91">
        <f t="shared" si="19"/>
        <v>154</v>
      </c>
      <c r="AT49" s="91">
        <f>Лист2!O47</f>
        <v>136</v>
      </c>
      <c r="AU49" s="91">
        <f t="shared" si="20"/>
        <v>154</v>
      </c>
      <c r="AV49" s="91">
        <f>Лист2!P47</f>
        <v>129</v>
      </c>
      <c r="AW49" s="91">
        <f t="shared" si="21"/>
        <v>154</v>
      </c>
      <c r="AX49" s="92">
        <f t="shared" si="22"/>
        <v>80</v>
      </c>
      <c r="AY49" s="92">
        <f t="shared" si="23"/>
        <v>88</v>
      </c>
      <c r="AZ49" s="92">
        <f t="shared" si="24"/>
        <v>84</v>
      </c>
      <c r="BA49" s="93">
        <f t="shared" si="25"/>
        <v>83.6</v>
      </c>
      <c r="BB49" s="91">
        <f t="shared" si="26"/>
        <v>83.34</v>
      </c>
      <c r="BC49" s="91" t="e">
        <f xml:space="preserve"> _xlfn.RANK.EQ(BB49,#REF!)</f>
        <v>#REF!</v>
      </c>
    </row>
    <row r="50" spans="1:55" ht="43.2" x14ac:dyDescent="0.3">
      <c r="A50">
        <v>47</v>
      </c>
      <c r="B50" s="91" t="str">
        <f>Лист1!E49</f>
        <v>муниципальное бюджетное общеобразовательное учреждение «Средняя школа № 66»</v>
      </c>
      <c r="C50" s="91">
        <f>Лист2!B48</f>
        <v>103</v>
      </c>
      <c r="D50" s="91">
        <f>SUMIF(Лист1!J49:X49, "&lt;2")</f>
        <v>14</v>
      </c>
      <c r="E50" s="91">
        <f>COUNTIF(Лист1!J49:X49, "&lt;2")</f>
        <v>14</v>
      </c>
      <c r="F50" s="91">
        <f>SUMIF(Лист1!Y49:BV49, "&lt;2")</f>
        <v>44</v>
      </c>
      <c r="G50" s="91">
        <f>COUNTIF(Лист1!Y49:BV49, "&lt;2")</f>
        <v>45</v>
      </c>
      <c r="H50" s="91">
        <f>SUM(Лист1!BW49:CB49)</f>
        <v>4</v>
      </c>
      <c r="I50" s="91">
        <f>Лист2!D48</f>
        <v>66</v>
      </c>
      <c r="J50" s="91">
        <f>Лист2!C48</f>
        <v>74</v>
      </c>
      <c r="K50" s="91">
        <f>Лист2!F48</f>
        <v>80</v>
      </c>
      <c r="L50" s="91">
        <f>Лист2!E48</f>
        <v>96</v>
      </c>
      <c r="M50" s="92">
        <f t="shared" si="0"/>
        <v>99</v>
      </c>
      <c r="N50" s="92">
        <f t="shared" si="1"/>
        <v>100</v>
      </c>
      <c r="O50" s="92">
        <f t="shared" si="2"/>
        <v>86</v>
      </c>
      <c r="P50" s="93">
        <f t="shared" si="3"/>
        <v>94.1</v>
      </c>
      <c r="Q50" s="91">
        <f>SUM(Лист1!CC49:CG49)</f>
        <v>5</v>
      </c>
      <c r="R50" s="91"/>
      <c r="S50" s="91"/>
      <c r="T50" s="91">
        <f>Лист2!G48</f>
        <v>65</v>
      </c>
      <c r="U50" s="91">
        <f t="shared" si="4"/>
        <v>103</v>
      </c>
      <c r="V50" s="92">
        <f t="shared" si="5"/>
        <v>100</v>
      </c>
      <c r="W50" s="92">
        <f t="shared" si="6"/>
        <v>81</v>
      </c>
      <c r="X50" s="92">
        <f t="shared" si="7"/>
        <v>63</v>
      </c>
      <c r="Y50" s="93">
        <f t="shared" si="8"/>
        <v>81.5</v>
      </c>
      <c r="Z50" s="94">
        <f>IF(Лист1!I49=2, SUM(Лист1!CH49:CL49), MAX(SUM(Лист1!CH49:CL49), (Лист1!CI49+Лист1!CK49)*3))</f>
        <v>3</v>
      </c>
      <c r="AA50" s="91">
        <f>SUM(Лист1!CM49:CR49)</f>
        <v>3</v>
      </c>
      <c r="AB50" s="91">
        <f>Лист2!I48</f>
        <v>3</v>
      </c>
      <c r="AC50" s="91">
        <f>Лист2!H48</f>
        <v>4</v>
      </c>
      <c r="AD50" s="92">
        <f t="shared" si="9"/>
        <v>60</v>
      </c>
      <c r="AE50" s="92">
        <f t="shared" si="10"/>
        <v>60</v>
      </c>
      <c r="AF50" s="95">
        <f t="shared" si="11"/>
        <v>75</v>
      </c>
      <c r="AG50" s="93">
        <f t="shared" si="12"/>
        <v>64.5</v>
      </c>
      <c r="AH50" s="91">
        <f>Лист2!J48</f>
        <v>83</v>
      </c>
      <c r="AI50" s="91">
        <f t="shared" si="13"/>
        <v>103</v>
      </c>
      <c r="AJ50" s="91">
        <f>Лист2!K48</f>
        <v>74</v>
      </c>
      <c r="AK50" s="91">
        <f t="shared" si="14"/>
        <v>103</v>
      </c>
      <c r="AL50" s="91">
        <f>Лист2!M48</f>
        <v>67</v>
      </c>
      <c r="AM50" s="91">
        <f>Лист2!L48</f>
        <v>80</v>
      </c>
      <c r="AN50" s="92">
        <f t="shared" si="15"/>
        <v>81</v>
      </c>
      <c r="AO50" s="92">
        <f t="shared" si="16"/>
        <v>72</v>
      </c>
      <c r="AP50" s="92">
        <f t="shared" si="17"/>
        <v>84</v>
      </c>
      <c r="AQ50" s="93">
        <f t="shared" si="18"/>
        <v>78</v>
      </c>
      <c r="AR50" s="91">
        <f>Лист2!N48</f>
        <v>79</v>
      </c>
      <c r="AS50" s="91">
        <f t="shared" si="19"/>
        <v>103</v>
      </c>
      <c r="AT50" s="91">
        <f>Лист2!O48</f>
        <v>86</v>
      </c>
      <c r="AU50" s="91">
        <f t="shared" si="20"/>
        <v>103</v>
      </c>
      <c r="AV50" s="91">
        <f>Лист2!P48</f>
        <v>84</v>
      </c>
      <c r="AW50" s="91">
        <f t="shared" si="21"/>
        <v>103</v>
      </c>
      <c r="AX50" s="92">
        <f t="shared" si="22"/>
        <v>77</v>
      </c>
      <c r="AY50" s="92">
        <f t="shared" si="23"/>
        <v>83</v>
      </c>
      <c r="AZ50" s="92">
        <f t="shared" si="24"/>
        <v>82</v>
      </c>
      <c r="BA50" s="93">
        <f t="shared" si="25"/>
        <v>80.7</v>
      </c>
      <c r="BB50" s="91">
        <f t="shared" si="26"/>
        <v>79.760000000000005</v>
      </c>
      <c r="BC50" s="91" t="e">
        <f xml:space="preserve"> _xlfn.RANK.EQ(BB50,#REF!)</f>
        <v>#REF!</v>
      </c>
    </row>
    <row r="51" spans="1:55" ht="43.2" x14ac:dyDescent="0.3">
      <c r="A51">
        <v>48</v>
      </c>
      <c r="B51" s="91" t="str">
        <f>Лист1!E50</f>
        <v>муниципальное бюджетное общеобразовательное учреждение «Лицей № 67»</v>
      </c>
      <c r="C51" s="91">
        <f>Лист2!B49</f>
        <v>600</v>
      </c>
      <c r="D51" s="91">
        <f>SUMIF(Лист1!J50:X50, "&lt;2")</f>
        <v>14</v>
      </c>
      <c r="E51" s="91">
        <f>COUNTIF(Лист1!J50:X50, "&lt;2")</f>
        <v>14</v>
      </c>
      <c r="F51" s="91">
        <f>SUMIF(Лист1!Y50:BV50, "&lt;2")</f>
        <v>44</v>
      </c>
      <c r="G51" s="91">
        <f>COUNTIF(Лист1!Y50:BV50, "&lt;2")</f>
        <v>44</v>
      </c>
      <c r="H51" s="91">
        <f>SUM(Лист1!BW50:CB50)</f>
        <v>6</v>
      </c>
      <c r="I51" s="91">
        <f>Лист2!D49</f>
        <v>437</v>
      </c>
      <c r="J51" s="91">
        <f>Лист2!C49</f>
        <v>455</v>
      </c>
      <c r="K51" s="91">
        <f>Лист2!F49</f>
        <v>523</v>
      </c>
      <c r="L51" s="91">
        <f>Лист2!E49</f>
        <v>565</v>
      </c>
      <c r="M51" s="92">
        <f t="shared" si="0"/>
        <v>100</v>
      </c>
      <c r="N51" s="92">
        <f t="shared" si="1"/>
        <v>100</v>
      </c>
      <c r="O51" s="92">
        <f t="shared" si="2"/>
        <v>94</v>
      </c>
      <c r="P51" s="93">
        <f t="shared" si="3"/>
        <v>97.6</v>
      </c>
      <c r="Q51" s="91">
        <f>SUM(Лист1!CC50:CG50)</f>
        <v>5</v>
      </c>
      <c r="R51" s="91"/>
      <c r="S51" s="91"/>
      <c r="T51" s="91">
        <f>Лист2!G49</f>
        <v>457</v>
      </c>
      <c r="U51" s="91">
        <f t="shared" si="4"/>
        <v>600</v>
      </c>
      <c r="V51" s="92">
        <f t="shared" si="5"/>
        <v>100</v>
      </c>
      <c r="W51" s="92">
        <f t="shared" si="6"/>
        <v>88</v>
      </c>
      <c r="X51" s="92">
        <f t="shared" si="7"/>
        <v>76</v>
      </c>
      <c r="Y51" s="93">
        <f t="shared" si="8"/>
        <v>88</v>
      </c>
      <c r="Z51" s="94">
        <f>IF(Лист1!I50=2, SUM(Лист1!CH50:CL50), MAX(SUM(Лист1!CH50:CL50), (Лист1!CI50+Лист1!CK50)*3))</f>
        <v>2</v>
      </c>
      <c r="AA51" s="91">
        <f>SUM(Лист1!CM50:CR50)</f>
        <v>4</v>
      </c>
      <c r="AB51" s="91">
        <f>Лист2!I49</f>
        <v>14</v>
      </c>
      <c r="AC51" s="91">
        <f>Лист2!H49</f>
        <v>17</v>
      </c>
      <c r="AD51" s="92">
        <f t="shared" si="9"/>
        <v>40</v>
      </c>
      <c r="AE51" s="92">
        <f t="shared" si="10"/>
        <v>80</v>
      </c>
      <c r="AF51" s="95">
        <f t="shared" si="11"/>
        <v>82.352941176470594</v>
      </c>
      <c r="AG51" s="93">
        <f t="shared" si="12"/>
        <v>68.7</v>
      </c>
      <c r="AH51" s="91">
        <f>Лист2!J49</f>
        <v>571</v>
      </c>
      <c r="AI51" s="91">
        <f t="shared" si="13"/>
        <v>600</v>
      </c>
      <c r="AJ51" s="91">
        <f>Лист2!K49</f>
        <v>568</v>
      </c>
      <c r="AK51" s="91">
        <f t="shared" si="14"/>
        <v>600</v>
      </c>
      <c r="AL51" s="91">
        <f>Лист2!M49</f>
        <v>445</v>
      </c>
      <c r="AM51" s="91">
        <f>Лист2!L49</f>
        <v>454</v>
      </c>
      <c r="AN51" s="92">
        <f t="shared" si="15"/>
        <v>95</v>
      </c>
      <c r="AO51" s="92">
        <f t="shared" si="16"/>
        <v>95</v>
      </c>
      <c r="AP51" s="92">
        <f t="shared" si="17"/>
        <v>98</v>
      </c>
      <c r="AQ51" s="93">
        <f t="shared" si="18"/>
        <v>95.6</v>
      </c>
      <c r="AR51" s="91">
        <f>Лист2!N49</f>
        <v>546</v>
      </c>
      <c r="AS51" s="91">
        <f t="shared" si="19"/>
        <v>600</v>
      </c>
      <c r="AT51" s="91">
        <f>Лист2!O49</f>
        <v>505</v>
      </c>
      <c r="AU51" s="91">
        <f t="shared" si="20"/>
        <v>600</v>
      </c>
      <c r="AV51" s="91">
        <f>Лист2!P49</f>
        <v>565</v>
      </c>
      <c r="AW51" s="91">
        <f t="shared" si="21"/>
        <v>600</v>
      </c>
      <c r="AX51" s="92">
        <f t="shared" si="22"/>
        <v>91</v>
      </c>
      <c r="AY51" s="92">
        <f t="shared" si="23"/>
        <v>84</v>
      </c>
      <c r="AZ51" s="92">
        <f t="shared" si="24"/>
        <v>94</v>
      </c>
      <c r="BA51" s="93">
        <f t="shared" si="25"/>
        <v>91.1</v>
      </c>
      <c r="BB51" s="91">
        <f t="shared" si="26"/>
        <v>88.2</v>
      </c>
      <c r="BC51" s="91" t="e">
        <f xml:space="preserve"> _xlfn.RANK.EQ(BB51,#REF!)</f>
        <v>#REF!</v>
      </c>
    </row>
    <row r="52" spans="1:55" ht="43.2" x14ac:dyDescent="0.3">
      <c r="A52">
        <v>49</v>
      </c>
      <c r="B52" s="91" t="str">
        <f>Лист1!E51</f>
        <v>муниципальное бюджетное общеобразовательное учреждение «Средняя школа № 68»</v>
      </c>
      <c r="C52" s="91">
        <f>Лист2!B50</f>
        <v>271</v>
      </c>
      <c r="D52" s="91">
        <f>SUMIF(Лист1!J51:X51, "&lt;2")</f>
        <v>14</v>
      </c>
      <c r="E52" s="91">
        <f>COUNTIF(Лист1!J51:X51, "&lt;2")</f>
        <v>14</v>
      </c>
      <c r="F52" s="91">
        <f>SUMIF(Лист1!Y51:BV51, "&lt;2")</f>
        <v>45</v>
      </c>
      <c r="G52" s="91">
        <f>COUNTIF(Лист1!Y51:BV51, "&lt;2")</f>
        <v>45</v>
      </c>
      <c r="H52" s="91">
        <f>SUM(Лист1!BW51:CB51)</f>
        <v>6</v>
      </c>
      <c r="I52" s="91">
        <f>Лист2!D50</f>
        <v>153</v>
      </c>
      <c r="J52" s="91">
        <f>Лист2!C50</f>
        <v>165</v>
      </c>
      <c r="K52" s="91">
        <f>Лист2!F50</f>
        <v>191</v>
      </c>
      <c r="L52" s="91">
        <f>Лист2!E50</f>
        <v>212</v>
      </c>
      <c r="M52" s="92">
        <f t="shared" si="0"/>
        <v>100</v>
      </c>
      <c r="N52" s="92">
        <f t="shared" si="1"/>
        <v>100</v>
      </c>
      <c r="O52" s="92">
        <f t="shared" si="2"/>
        <v>91</v>
      </c>
      <c r="P52" s="93">
        <f t="shared" si="3"/>
        <v>96.4</v>
      </c>
      <c r="Q52" s="91">
        <f>SUM(Лист1!CC51:CG51)</f>
        <v>5</v>
      </c>
      <c r="R52" s="91"/>
      <c r="S52" s="91"/>
      <c r="T52" s="91">
        <f>Лист2!G50</f>
        <v>166</v>
      </c>
      <c r="U52" s="91">
        <f t="shared" si="4"/>
        <v>271</v>
      </c>
      <c r="V52" s="92">
        <f t="shared" si="5"/>
        <v>100</v>
      </c>
      <c r="W52" s="92">
        <f t="shared" si="6"/>
        <v>80</v>
      </c>
      <c r="X52" s="92">
        <f t="shared" si="7"/>
        <v>61</v>
      </c>
      <c r="Y52" s="93">
        <f t="shared" si="8"/>
        <v>80.5</v>
      </c>
      <c r="Z52" s="94">
        <f>IF(Лист1!I51=2, SUM(Лист1!CH51:CL51), MAX(SUM(Лист1!CH51:CL51), (Лист1!CI51+Лист1!CK51)*3))</f>
        <v>2</v>
      </c>
      <c r="AA52" s="91">
        <f>SUM(Лист1!CM51:CR51)</f>
        <v>4</v>
      </c>
      <c r="AB52" s="91">
        <f>Лист2!I50</f>
        <v>17</v>
      </c>
      <c r="AC52" s="91">
        <f>Лист2!H50</f>
        <v>18</v>
      </c>
      <c r="AD52" s="92">
        <f t="shared" si="9"/>
        <v>40</v>
      </c>
      <c r="AE52" s="92">
        <f t="shared" si="10"/>
        <v>80</v>
      </c>
      <c r="AF52" s="95">
        <f t="shared" si="11"/>
        <v>94.444444444444443</v>
      </c>
      <c r="AG52" s="93">
        <f t="shared" si="12"/>
        <v>72.3</v>
      </c>
      <c r="AH52" s="91">
        <f>Лист2!J50</f>
        <v>216</v>
      </c>
      <c r="AI52" s="91">
        <f t="shared" si="13"/>
        <v>271</v>
      </c>
      <c r="AJ52" s="91">
        <f>Лист2!K50</f>
        <v>226</v>
      </c>
      <c r="AK52" s="91">
        <f t="shared" si="14"/>
        <v>271</v>
      </c>
      <c r="AL52" s="91">
        <f>Лист2!M50</f>
        <v>165</v>
      </c>
      <c r="AM52" s="91">
        <f>Лист2!L50</f>
        <v>180</v>
      </c>
      <c r="AN52" s="92">
        <f t="shared" si="15"/>
        <v>80</v>
      </c>
      <c r="AO52" s="92">
        <f t="shared" si="16"/>
        <v>83</v>
      </c>
      <c r="AP52" s="92">
        <f t="shared" si="17"/>
        <v>92</v>
      </c>
      <c r="AQ52" s="93">
        <f t="shared" si="18"/>
        <v>83.6</v>
      </c>
      <c r="AR52" s="91">
        <f>Лист2!N50</f>
        <v>188</v>
      </c>
      <c r="AS52" s="91">
        <f t="shared" si="19"/>
        <v>271</v>
      </c>
      <c r="AT52" s="91">
        <f>Лист2!O50</f>
        <v>216</v>
      </c>
      <c r="AU52" s="91">
        <f t="shared" si="20"/>
        <v>271</v>
      </c>
      <c r="AV52" s="91">
        <f>Лист2!P50</f>
        <v>216</v>
      </c>
      <c r="AW52" s="91">
        <f t="shared" si="21"/>
        <v>271</v>
      </c>
      <c r="AX52" s="92">
        <f t="shared" si="22"/>
        <v>69</v>
      </c>
      <c r="AY52" s="92">
        <f t="shared" si="23"/>
        <v>80</v>
      </c>
      <c r="AZ52" s="92">
        <f t="shared" si="24"/>
        <v>80</v>
      </c>
      <c r="BA52" s="93">
        <f t="shared" si="25"/>
        <v>76.7</v>
      </c>
      <c r="BB52" s="91">
        <f t="shared" si="26"/>
        <v>81.899999999999991</v>
      </c>
      <c r="BC52" s="91" t="e">
        <f xml:space="preserve"> _xlfn.RANK.EQ(BB52,#REF!)</f>
        <v>#REF!</v>
      </c>
    </row>
  </sheetData>
  <mergeCells count="48">
    <mergeCell ref="Z1:AF1"/>
    <mergeCell ref="AH1:AP1"/>
    <mergeCell ref="AR1:AZ1"/>
    <mergeCell ref="A1:A3"/>
    <mergeCell ref="B1:B3"/>
    <mergeCell ref="C1:C3"/>
    <mergeCell ref="D2:D3"/>
    <mergeCell ref="E2:E3"/>
    <mergeCell ref="F2:F3"/>
    <mergeCell ref="G2:G3"/>
    <mergeCell ref="H2:H3"/>
    <mergeCell ref="I2:J2"/>
    <mergeCell ref="D1:O1"/>
    <mergeCell ref="K2:L2"/>
    <mergeCell ref="M2:M3"/>
    <mergeCell ref="N2:N3"/>
    <mergeCell ref="Y1:Y3"/>
    <mergeCell ref="P1:P3"/>
    <mergeCell ref="O2:O3"/>
    <mergeCell ref="Q2:Q3"/>
    <mergeCell ref="X2:X3"/>
    <mergeCell ref="W2:W3"/>
    <mergeCell ref="V2:V3"/>
    <mergeCell ref="T2:U2"/>
    <mergeCell ref="R2:S2"/>
    <mergeCell ref="Q1:X1"/>
    <mergeCell ref="Z2:Z3"/>
    <mergeCell ref="AA2:AA3"/>
    <mergeCell ref="AD2:AD3"/>
    <mergeCell ref="AE2:AE3"/>
    <mergeCell ref="AF2:AF3"/>
    <mergeCell ref="AB2:AC2"/>
    <mergeCell ref="BB2:BB3"/>
    <mergeCell ref="AG1:AG3"/>
    <mergeCell ref="AQ1:AQ3"/>
    <mergeCell ref="BA1:BA3"/>
    <mergeCell ref="AZ2:AZ3"/>
    <mergeCell ref="AY2:AY3"/>
    <mergeCell ref="AX2:AX3"/>
    <mergeCell ref="AP2:AP3"/>
    <mergeCell ref="AV2:AW2"/>
    <mergeCell ref="AT2:AU2"/>
    <mergeCell ref="AR2:AS2"/>
    <mergeCell ref="AL2:AM2"/>
    <mergeCell ref="AJ2:AK2"/>
    <mergeCell ref="AH2:AI2"/>
    <mergeCell ref="AO2:AO3"/>
    <mergeCell ref="AN2:AN3"/>
  </mergeCells>
  <pageMargins left="0.70000004768371604" right="0.70000004768371604" top="0.75" bottom="0.75" header="0.30000001192092901" footer="0.30000001192092901"/>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AA36"/>
  <sheetViews>
    <sheetView workbookViewId="0"/>
  </sheetViews>
  <sheetFormatPr defaultColWidth="9.109375" defaultRowHeight="14.4" x14ac:dyDescent="0.3"/>
  <sheetData>
    <row r="1" spans="5:27" x14ac:dyDescent="0.3">
      <c r="N1" s="57">
        <f t="shared" ref="N1:S5" si="0">V6/814</f>
        <v>0</v>
      </c>
      <c r="O1" s="57">
        <f t="shared" si="0"/>
        <v>0</v>
      </c>
      <c r="P1" s="57">
        <f t="shared" si="0"/>
        <v>0</v>
      </c>
      <c r="Q1" s="57">
        <f t="shared" si="0"/>
        <v>0</v>
      </c>
      <c r="R1" s="57">
        <f t="shared" si="0"/>
        <v>0</v>
      </c>
      <c r="S1" s="57">
        <f t="shared" si="0"/>
        <v>0</v>
      </c>
    </row>
    <row r="2" spans="5:27" x14ac:dyDescent="0.3">
      <c r="N2" s="57">
        <f t="shared" si="0"/>
        <v>0</v>
      </c>
      <c r="O2" s="57">
        <f t="shared" si="0"/>
        <v>0</v>
      </c>
      <c r="P2" s="57">
        <f t="shared" si="0"/>
        <v>0.13759213759213759</v>
      </c>
      <c r="Q2" s="57">
        <f t="shared" si="0"/>
        <v>0</v>
      </c>
      <c r="R2" s="57">
        <f t="shared" si="0"/>
        <v>0</v>
      </c>
      <c r="S2" s="57">
        <f t="shared" si="0"/>
        <v>0</v>
      </c>
    </row>
    <row r="3" spans="5:27" x14ac:dyDescent="0.3">
      <c r="N3" s="57">
        <f t="shared" si="0"/>
        <v>9.8280098280098278E-3</v>
      </c>
      <c r="O3" s="57">
        <f t="shared" si="0"/>
        <v>1.2285012285012285E-3</v>
      </c>
      <c r="P3" s="57">
        <f t="shared" si="0"/>
        <v>0.54545454545454541</v>
      </c>
      <c r="Q3" s="57">
        <f t="shared" si="0"/>
        <v>0</v>
      </c>
      <c r="R3" s="57">
        <f t="shared" si="0"/>
        <v>0</v>
      </c>
      <c r="S3" s="57">
        <f t="shared" si="0"/>
        <v>0</v>
      </c>
    </row>
    <row r="4" spans="5:27" x14ac:dyDescent="0.3">
      <c r="F4" s="48"/>
      <c r="G4" s="48"/>
      <c r="H4" s="48" t="s">
        <v>327</v>
      </c>
      <c r="I4" s="48" t="s">
        <v>328</v>
      </c>
      <c r="J4" s="48" t="s">
        <v>329</v>
      </c>
      <c r="K4" s="48" t="s">
        <v>330</v>
      </c>
      <c r="L4" s="48" t="s">
        <v>331</v>
      </c>
      <c r="M4" s="48" t="s">
        <v>332</v>
      </c>
      <c r="N4" s="57">
        <f t="shared" si="0"/>
        <v>7.0024570024570021E-2</v>
      </c>
      <c r="O4" s="57">
        <f t="shared" si="0"/>
        <v>0</v>
      </c>
      <c r="P4" s="57">
        <f t="shared" si="0"/>
        <v>0.24815724815724816</v>
      </c>
      <c r="Q4" s="57">
        <f t="shared" si="0"/>
        <v>1.3513513513513514E-2</v>
      </c>
      <c r="R4" s="57">
        <f t="shared" si="0"/>
        <v>5.896805896805897E-2</v>
      </c>
      <c r="S4" s="57">
        <f t="shared" si="0"/>
        <v>0.1339066339066339</v>
      </c>
    </row>
    <row r="5" spans="5:27" x14ac:dyDescent="0.3">
      <c r="F5" s="48"/>
      <c r="G5" s="48"/>
      <c r="H5" s="48" t="s">
        <v>333</v>
      </c>
      <c r="I5" s="48" t="s">
        <v>333</v>
      </c>
      <c r="J5" s="48" t="s">
        <v>333</v>
      </c>
      <c r="K5" s="48" t="s">
        <v>333</v>
      </c>
      <c r="L5" s="48" t="s">
        <v>333</v>
      </c>
      <c r="M5" s="48" t="s">
        <v>333</v>
      </c>
      <c r="N5" s="57">
        <f t="shared" si="0"/>
        <v>0.92014742014742013</v>
      </c>
      <c r="O5" s="57">
        <f t="shared" si="0"/>
        <v>0.99877149877149873</v>
      </c>
      <c r="P5" s="57">
        <f t="shared" si="0"/>
        <v>6.8796068796068796E-2</v>
      </c>
      <c r="Q5" s="57">
        <f t="shared" si="0"/>
        <v>0.98648648648648651</v>
      </c>
      <c r="R5" s="57">
        <f t="shared" si="0"/>
        <v>0.94103194103194099</v>
      </c>
      <c r="S5" s="57">
        <f t="shared" si="0"/>
        <v>0.86609336609336607</v>
      </c>
    </row>
    <row r="6" spans="5:27" ht="15.6" x14ac:dyDescent="0.3">
      <c r="F6" s="168">
        <v>1</v>
      </c>
      <c r="G6" s="48" t="s">
        <v>337</v>
      </c>
      <c r="H6" s="48">
        <v>0</v>
      </c>
      <c r="I6" s="48">
        <v>0</v>
      </c>
      <c r="J6" s="48">
        <v>0</v>
      </c>
      <c r="K6" s="48">
        <v>0</v>
      </c>
      <c r="L6" s="48">
        <v>0</v>
      </c>
      <c r="M6" s="48">
        <v>0</v>
      </c>
      <c r="N6" s="57">
        <f t="shared" ref="N6:S10" si="1">H6/205</f>
        <v>0</v>
      </c>
      <c r="O6" s="57">
        <f t="shared" si="1"/>
        <v>0</v>
      </c>
      <c r="P6" s="57">
        <f t="shared" si="1"/>
        <v>0</v>
      </c>
      <c r="Q6" s="57">
        <f t="shared" si="1"/>
        <v>0</v>
      </c>
      <c r="R6" s="57">
        <f t="shared" si="1"/>
        <v>0</v>
      </c>
      <c r="S6" s="57">
        <f t="shared" si="1"/>
        <v>0</v>
      </c>
      <c r="T6" s="171" t="s">
        <v>405</v>
      </c>
      <c r="U6" s="58" t="s">
        <v>337</v>
      </c>
      <c r="V6" s="59">
        <f t="shared" ref="V6:AA10" si="2">H6+H11+H16+H21+H26</f>
        <v>0</v>
      </c>
      <c r="W6" s="59">
        <f t="shared" si="2"/>
        <v>0</v>
      </c>
      <c r="X6" s="59">
        <f t="shared" si="2"/>
        <v>0</v>
      </c>
      <c r="Y6" s="59">
        <f t="shared" si="2"/>
        <v>0</v>
      </c>
      <c r="Z6" s="59">
        <f t="shared" si="2"/>
        <v>0</v>
      </c>
      <c r="AA6" s="59">
        <f t="shared" si="2"/>
        <v>0</v>
      </c>
    </row>
    <row r="7" spans="5:27" ht="46.8" x14ac:dyDescent="0.3">
      <c r="E7" t="s">
        <v>334</v>
      </c>
      <c r="F7" s="169"/>
      <c r="G7" s="60" t="s">
        <v>338</v>
      </c>
      <c r="H7" s="48">
        <v>0</v>
      </c>
      <c r="I7" s="48">
        <v>0</v>
      </c>
      <c r="J7" s="48">
        <v>72</v>
      </c>
      <c r="K7" s="48">
        <v>0</v>
      </c>
      <c r="L7" s="48">
        <v>0</v>
      </c>
      <c r="M7" s="48">
        <v>0</v>
      </c>
      <c r="N7" s="57">
        <f t="shared" si="1"/>
        <v>0</v>
      </c>
      <c r="O7" s="57">
        <f t="shared" si="1"/>
        <v>0</v>
      </c>
      <c r="P7" s="57">
        <f t="shared" si="1"/>
        <v>0.35121951219512193</v>
      </c>
      <c r="Q7" s="57">
        <f t="shared" si="1"/>
        <v>0</v>
      </c>
      <c r="R7" s="57">
        <f t="shared" si="1"/>
        <v>0</v>
      </c>
      <c r="S7" s="57">
        <f t="shared" si="1"/>
        <v>0</v>
      </c>
      <c r="T7" s="172"/>
      <c r="U7" s="61" t="s">
        <v>338</v>
      </c>
      <c r="V7" s="59">
        <f t="shared" si="2"/>
        <v>0</v>
      </c>
      <c r="W7" s="59">
        <f t="shared" si="2"/>
        <v>0</v>
      </c>
      <c r="X7" s="59">
        <f t="shared" si="2"/>
        <v>112</v>
      </c>
      <c r="Y7" s="59">
        <f t="shared" si="2"/>
        <v>0</v>
      </c>
      <c r="Z7" s="59">
        <f t="shared" si="2"/>
        <v>0</v>
      </c>
      <c r="AA7" s="59">
        <f t="shared" si="2"/>
        <v>0</v>
      </c>
    </row>
    <row r="8" spans="5:27" ht="31.2" x14ac:dyDescent="0.3">
      <c r="F8" s="169"/>
      <c r="G8" s="60" t="s">
        <v>335</v>
      </c>
      <c r="H8" s="48">
        <v>4</v>
      </c>
      <c r="I8" s="48">
        <v>0</v>
      </c>
      <c r="J8" s="48">
        <v>83</v>
      </c>
      <c r="K8" s="48">
        <v>0</v>
      </c>
      <c r="L8" s="48">
        <v>0</v>
      </c>
      <c r="M8" s="48">
        <v>0</v>
      </c>
      <c r="N8" s="57">
        <f t="shared" si="1"/>
        <v>1.9512195121951219E-2</v>
      </c>
      <c r="O8" s="57">
        <f t="shared" si="1"/>
        <v>0</v>
      </c>
      <c r="P8" s="57">
        <f t="shared" si="1"/>
        <v>0.40487804878048783</v>
      </c>
      <c r="Q8" s="57">
        <f t="shared" si="1"/>
        <v>0</v>
      </c>
      <c r="R8" s="57">
        <f t="shared" si="1"/>
        <v>0</v>
      </c>
      <c r="S8" s="57">
        <f t="shared" si="1"/>
        <v>0</v>
      </c>
      <c r="T8" s="172"/>
      <c r="U8" s="62" t="s">
        <v>335</v>
      </c>
      <c r="V8" s="59">
        <f t="shared" si="2"/>
        <v>8</v>
      </c>
      <c r="W8" s="59">
        <f t="shared" si="2"/>
        <v>1</v>
      </c>
      <c r="X8" s="59">
        <f t="shared" si="2"/>
        <v>444</v>
      </c>
      <c r="Y8" s="59">
        <f t="shared" si="2"/>
        <v>0</v>
      </c>
      <c r="Z8" s="59">
        <f t="shared" si="2"/>
        <v>0</v>
      </c>
      <c r="AA8" s="59">
        <f t="shared" si="2"/>
        <v>0</v>
      </c>
    </row>
    <row r="9" spans="5:27" ht="46.8" x14ac:dyDescent="0.3">
      <c r="F9" s="169"/>
      <c r="G9" s="60" t="s">
        <v>339</v>
      </c>
      <c r="H9" s="48">
        <v>11</v>
      </c>
      <c r="I9" s="48">
        <v>0</v>
      </c>
      <c r="J9" s="48">
        <v>40</v>
      </c>
      <c r="K9" s="48">
        <v>1</v>
      </c>
      <c r="L9" s="48">
        <v>8</v>
      </c>
      <c r="M9" s="48">
        <v>40</v>
      </c>
      <c r="N9" s="57">
        <f t="shared" si="1"/>
        <v>5.3658536585365853E-2</v>
      </c>
      <c r="O9" s="57">
        <f t="shared" si="1"/>
        <v>0</v>
      </c>
      <c r="P9" s="57">
        <f t="shared" si="1"/>
        <v>0.1951219512195122</v>
      </c>
      <c r="Q9" s="57">
        <f t="shared" si="1"/>
        <v>4.8780487804878049E-3</v>
      </c>
      <c r="R9" s="57">
        <f t="shared" si="1"/>
        <v>3.9024390243902439E-2</v>
      </c>
      <c r="S9" s="57">
        <f t="shared" si="1"/>
        <v>0.1951219512195122</v>
      </c>
      <c r="T9" s="172"/>
      <c r="U9" s="63" t="s">
        <v>339</v>
      </c>
      <c r="V9" s="59">
        <f t="shared" si="2"/>
        <v>57</v>
      </c>
      <c r="W9" s="59">
        <f t="shared" si="2"/>
        <v>0</v>
      </c>
      <c r="X9" s="59">
        <f t="shared" si="2"/>
        <v>202</v>
      </c>
      <c r="Y9" s="59">
        <f t="shared" si="2"/>
        <v>11</v>
      </c>
      <c r="Z9" s="59">
        <f t="shared" si="2"/>
        <v>48</v>
      </c>
      <c r="AA9" s="59">
        <f t="shared" si="2"/>
        <v>109</v>
      </c>
    </row>
    <row r="10" spans="5:27" ht="31.2" x14ac:dyDescent="0.3">
      <c r="F10" s="170"/>
      <c r="G10" s="60" t="s">
        <v>336</v>
      </c>
      <c r="H10" s="48">
        <v>190</v>
      </c>
      <c r="I10" s="48">
        <v>205</v>
      </c>
      <c r="J10" s="48">
        <v>10</v>
      </c>
      <c r="K10" s="48">
        <v>204</v>
      </c>
      <c r="L10" s="48">
        <v>197</v>
      </c>
      <c r="M10" s="48">
        <v>165</v>
      </c>
      <c r="N10" s="57">
        <f t="shared" si="1"/>
        <v>0.92682926829268297</v>
      </c>
      <c r="O10" s="57">
        <f t="shared" si="1"/>
        <v>1</v>
      </c>
      <c r="P10" s="57">
        <f t="shared" si="1"/>
        <v>4.878048780487805E-2</v>
      </c>
      <c r="Q10" s="57">
        <f t="shared" si="1"/>
        <v>0.99512195121951219</v>
      </c>
      <c r="R10" s="57">
        <f t="shared" si="1"/>
        <v>0.96097560975609753</v>
      </c>
      <c r="S10" s="57">
        <f t="shared" si="1"/>
        <v>0.80487804878048785</v>
      </c>
      <c r="T10" s="173"/>
      <c r="U10" s="64" t="s">
        <v>336</v>
      </c>
      <c r="V10" s="59">
        <f t="shared" si="2"/>
        <v>749</v>
      </c>
      <c r="W10" s="59">
        <f t="shared" si="2"/>
        <v>813</v>
      </c>
      <c r="X10" s="59">
        <f t="shared" si="2"/>
        <v>56</v>
      </c>
      <c r="Y10" s="59">
        <f t="shared" si="2"/>
        <v>803</v>
      </c>
      <c r="Z10" s="59">
        <f t="shared" si="2"/>
        <v>766</v>
      </c>
      <c r="AA10" s="59">
        <f t="shared" si="2"/>
        <v>705</v>
      </c>
    </row>
    <row r="11" spans="5:27" x14ac:dyDescent="0.3">
      <c r="F11" s="168">
        <v>2</v>
      </c>
      <c r="G11" s="60" t="s">
        <v>337</v>
      </c>
      <c r="H11" s="48">
        <v>0</v>
      </c>
      <c r="I11" s="48">
        <v>0</v>
      </c>
      <c r="J11" s="48">
        <v>0</v>
      </c>
      <c r="K11" s="48">
        <v>0</v>
      </c>
      <c r="L11" s="48">
        <v>0</v>
      </c>
      <c r="M11" s="48">
        <v>0</v>
      </c>
      <c r="N11" s="57">
        <f t="shared" ref="N11:S15" si="3">H11/496</f>
        <v>0</v>
      </c>
      <c r="O11" s="57">
        <f t="shared" si="3"/>
        <v>0</v>
      </c>
      <c r="P11" s="57">
        <f t="shared" si="3"/>
        <v>0</v>
      </c>
      <c r="Q11" s="57">
        <f t="shared" si="3"/>
        <v>0</v>
      </c>
      <c r="R11" s="57">
        <f t="shared" si="3"/>
        <v>0</v>
      </c>
      <c r="S11" s="57">
        <f t="shared" si="3"/>
        <v>0</v>
      </c>
    </row>
    <row r="12" spans="5:27" x14ac:dyDescent="0.3">
      <c r="F12" s="169"/>
      <c r="G12" s="60" t="s">
        <v>338</v>
      </c>
      <c r="H12" s="48">
        <v>0</v>
      </c>
      <c r="I12" s="48">
        <v>0</v>
      </c>
      <c r="J12" s="48">
        <v>18</v>
      </c>
      <c r="K12" s="48">
        <v>0</v>
      </c>
      <c r="L12" s="48">
        <v>0</v>
      </c>
      <c r="M12" s="48">
        <v>0</v>
      </c>
      <c r="N12" s="57">
        <f t="shared" si="3"/>
        <v>0</v>
      </c>
      <c r="O12" s="57">
        <f t="shared" si="3"/>
        <v>0</v>
      </c>
      <c r="P12" s="57">
        <f t="shared" si="3"/>
        <v>3.6290322580645164E-2</v>
      </c>
      <c r="Q12" s="57">
        <f t="shared" si="3"/>
        <v>0</v>
      </c>
      <c r="R12" s="57">
        <f t="shared" si="3"/>
        <v>0</v>
      </c>
      <c r="S12" s="57">
        <f t="shared" si="3"/>
        <v>0</v>
      </c>
    </row>
    <row r="13" spans="5:27" x14ac:dyDescent="0.3">
      <c r="F13" s="169"/>
      <c r="G13" s="60" t="s">
        <v>335</v>
      </c>
      <c r="H13" s="48">
        <v>4</v>
      </c>
      <c r="I13" s="48">
        <v>0</v>
      </c>
      <c r="J13" s="48">
        <v>305</v>
      </c>
      <c r="K13" s="48">
        <v>0</v>
      </c>
      <c r="L13" s="48">
        <v>0</v>
      </c>
      <c r="M13" s="48">
        <v>0</v>
      </c>
      <c r="N13" s="57">
        <f t="shared" si="3"/>
        <v>8.0645161290322578E-3</v>
      </c>
      <c r="O13" s="57">
        <f t="shared" si="3"/>
        <v>0</v>
      </c>
      <c r="P13" s="57">
        <f t="shared" si="3"/>
        <v>0.61491935483870963</v>
      </c>
      <c r="Q13" s="57">
        <f t="shared" si="3"/>
        <v>0</v>
      </c>
      <c r="R13" s="57">
        <f t="shared" si="3"/>
        <v>0</v>
      </c>
      <c r="S13" s="57">
        <f t="shared" si="3"/>
        <v>0</v>
      </c>
    </row>
    <row r="14" spans="5:27" x14ac:dyDescent="0.3">
      <c r="F14" s="169"/>
      <c r="G14" s="60" t="s">
        <v>339</v>
      </c>
      <c r="H14" s="48">
        <v>39</v>
      </c>
      <c r="I14" s="48">
        <v>0</v>
      </c>
      <c r="J14" s="48">
        <v>140</v>
      </c>
      <c r="K14" s="48">
        <v>10</v>
      </c>
      <c r="L14" s="48">
        <v>38</v>
      </c>
      <c r="M14" s="48">
        <v>61</v>
      </c>
      <c r="N14" s="57">
        <f t="shared" si="3"/>
        <v>7.8629032258064516E-2</v>
      </c>
      <c r="O14" s="57">
        <f t="shared" si="3"/>
        <v>0</v>
      </c>
      <c r="P14" s="57">
        <f t="shared" si="3"/>
        <v>0.28225806451612906</v>
      </c>
      <c r="Q14" s="57">
        <f t="shared" si="3"/>
        <v>2.0161290322580645E-2</v>
      </c>
      <c r="R14" s="57">
        <f t="shared" si="3"/>
        <v>7.6612903225806453E-2</v>
      </c>
      <c r="S14" s="57">
        <f t="shared" si="3"/>
        <v>0.12298387096774194</v>
      </c>
      <c r="V14" t="s">
        <v>334</v>
      </c>
    </row>
    <row r="15" spans="5:27" x14ac:dyDescent="0.3">
      <c r="F15" s="170"/>
      <c r="G15" s="60" t="s">
        <v>336</v>
      </c>
      <c r="H15" s="48">
        <v>453</v>
      </c>
      <c r="I15" s="48">
        <v>496</v>
      </c>
      <c r="J15" s="48">
        <v>33</v>
      </c>
      <c r="K15" s="48">
        <v>486</v>
      </c>
      <c r="L15" s="48">
        <v>458</v>
      </c>
      <c r="M15" s="48">
        <v>435</v>
      </c>
      <c r="N15" s="57">
        <f t="shared" si="3"/>
        <v>0.91330645161290325</v>
      </c>
      <c r="O15" s="57">
        <f t="shared" si="3"/>
        <v>1</v>
      </c>
      <c r="P15" s="57">
        <f t="shared" si="3"/>
        <v>6.6532258064516125E-2</v>
      </c>
      <c r="Q15" s="57">
        <f t="shared" si="3"/>
        <v>0.97983870967741937</v>
      </c>
      <c r="R15" s="57">
        <f t="shared" si="3"/>
        <v>0.92338709677419351</v>
      </c>
      <c r="S15" s="57">
        <f t="shared" si="3"/>
        <v>0.87701612903225812</v>
      </c>
      <c r="V15" t="s">
        <v>405</v>
      </c>
      <c r="W15">
        <v>1</v>
      </c>
      <c r="X15">
        <v>2</v>
      </c>
      <c r="Y15">
        <v>3</v>
      </c>
      <c r="Z15">
        <v>4</v>
      </c>
      <c r="AA15">
        <v>5</v>
      </c>
    </row>
    <row r="16" spans="5:27" x14ac:dyDescent="0.3">
      <c r="F16" s="48">
        <v>3</v>
      </c>
      <c r="G16" s="60" t="s">
        <v>337</v>
      </c>
      <c r="H16" s="48">
        <v>0</v>
      </c>
      <c r="I16" s="48">
        <v>0</v>
      </c>
      <c r="J16" s="48">
        <v>0</v>
      </c>
      <c r="K16" s="48">
        <v>0</v>
      </c>
      <c r="L16" s="48">
        <v>0</v>
      </c>
      <c r="M16" s="48">
        <v>0</v>
      </c>
      <c r="N16" s="57">
        <f t="shared" ref="N16:S20" si="4">H16/80</f>
        <v>0</v>
      </c>
      <c r="O16" s="57">
        <f t="shared" si="4"/>
        <v>0</v>
      </c>
      <c r="P16" s="57">
        <f t="shared" si="4"/>
        <v>0</v>
      </c>
      <c r="Q16" s="57">
        <f t="shared" si="4"/>
        <v>0</v>
      </c>
      <c r="R16" s="57">
        <f t="shared" si="4"/>
        <v>0</v>
      </c>
      <c r="S16" s="57">
        <f t="shared" si="4"/>
        <v>0</v>
      </c>
      <c r="V16" t="s">
        <v>406</v>
      </c>
      <c r="W16" t="s">
        <v>406</v>
      </c>
      <c r="X16" t="s">
        <v>406</v>
      </c>
      <c r="Y16" t="s">
        <v>406</v>
      </c>
      <c r="Z16" t="s">
        <v>406</v>
      </c>
      <c r="AA16" t="s">
        <v>406</v>
      </c>
    </row>
    <row r="17" spans="6:27" x14ac:dyDescent="0.3">
      <c r="F17" s="48"/>
      <c r="G17" s="60" t="s">
        <v>338</v>
      </c>
      <c r="H17" s="48">
        <v>0</v>
      </c>
      <c r="I17" s="48">
        <v>0</v>
      </c>
      <c r="J17" s="48">
        <v>22</v>
      </c>
      <c r="K17" s="48">
        <v>0</v>
      </c>
      <c r="L17" s="48">
        <v>0</v>
      </c>
      <c r="M17" s="48">
        <v>0</v>
      </c>
      <c r="N17" s="57">
        <f t="shared" si="4"/>
        <v>0</v>
      </c>
      <c r="O17" s="57">
        <f t="shared" si="4"/>
        <v>0</v>
      </c>
      <c r="P17" s="57">
        <f t="shared" si="4"/>
        <v>0.27500000000000002</v>
      </c>
      <c r="Q17" s="57">
        <f t="shared" si="4"/>
        <v>0</v>
      </c>
      <c r="R17" s="57">
        <f t="shared" si="4"/>
        <v>0</v>
      </c>
      <c r="S17" s="57">
        <f t="shared" si="4"/>
        <v>0</v>
      </c>
      <c r="U17" t="s">
        <v>21</v>
      </c>
      <c r="V17">
        <v>87</v>
      </c>
      <c r="W17">
        <v>86</v>
      </c>
      <c r="X17">
        <v>88</v>
      </c>
      <c r="Y17">
        <v>83</v>
      </c>
      <c r="Z17">
        <v>93</v>
      </c>
      <c r="AA17">
        <v>92</v>
      </c>
    </row>
    <row r="18" spans="6:27" x14ac:dyDescent="0.3">
      <c r="F18" s="48"/>
      <c r="G18" s="60" t="s">
        <v>335</v>
      </c>
      <c r="H18" s="48">
        <v>0</v>
      </c>
      <c r="I18" s="48">
        <v>1</v>
      </c>
      <c r="J18" s="48">
        <v>48</v>
      </c>
      <c r="K18" s="48">
        <v>0</v>
      </c>
      <c r="L18" s="48">
        <v>0</v>
      </c>
      <c r="M18" s="48">
        <v>0</v>
      </c>
      <c r="N18" s="57">
        <f t="shared" si="4"/>
        <v>0</v>
      </c>
      <c r="O18" s="57">
        <f t="shared" si="4"/>
        <v>1.2500000000000001E-2</v>
      </c>
      <c r="P18" s="57">
        <f t="shared" si="4"/>
        <v>0.6</v>
      </c>
      <c r="Q18" s="57">
        <f t="shared" si="4"/>
        <v>0</v>
      </c>
      <c r="R18" s="57">
        <f t="shared" si="4"/>
        <v>0</v>
      </c>
      <c r="S18" s="57">
        <f t="shared" si="4"/>
        <v>0</v>
      </c>
      <c r="U18" t="s">
        <v>22</v>
      </c>
      <c r="V18">
        <v>94</v>
      </c>
      <c r="W18">
        <v>94</v>
      </c>
      <c r="X18">
        <v>94</v>
      </c>
      <c r="Y18">
        <v>93</v>
      </c>
      <c r="Z18">
        <v>100</v>
      </c>
      <c r="AA18">
        <v>100</v>
      </c>
    </row>
    <row r="19" spans="6:27" x14ac:dyDescent="0.3">
      <c r="F19" s="48"/>
      <c r="G19" s="48" t="s">
        <v>339</v>
      </c>
      <c r="H19" s="48">
        <v>7</v>
      </c>
      <c r="I19" s="48">
        <v>0</v>
      </c>
      <c r="J19" s="48">
        <v>8</v>
      </c>
      <c r="K19" s="48">
        <v>0</v>
      </c>
      <c r="L19" s="48">
        <v>2</v>
      </c>
      <c r="M19" s="48">
        <v>8</v>
      </c>
      <c r="N19" s="57">
        <f t="shared" si="4"/>
        <v>8.7499999999999994E-2</v>
      </c>
      <c r="O19" s="57">
        <f t="shared" si="4"/>
        <v>0</v>
      </c>
      <c r="P19" s="57">
        <f t="shared" si="4"/>
        <v>0.1</v>
      </c>
      <c r="Q19" s="57">
        <f t="shared" si="4"/>
        <v>0</v>
      </c>
      <c r="R19" s="57">
        <f t="shared" si="4"/>
        <v>2.5000000000000001E-2</v>
      </c>
      <c r="S19" s="57">
        <f t="shared" si="4"/>
        <v>0.1</v>
      </c>
      <c r="U19" t="s">
        <v>23</v>
      </c>
      <c r="V19">
        <v>96</v>
      </c>
      <c r="W19">
        <v>96</v>
      </c>
      <c r="X19">
        <v>95</v>
      </c>
      <c r="Y19">
        <v>97</v>
      </c>
      <c r="Z19">
        <v>99</v>
      </c>
      <c r="AA19">
        <v>99</v>
      </c>
    </row>
    <row r="20" spans="6:27" x14ac:dyDescent="0.3">
      <c r="F20" s="48"/>
      <c r="G20" s="48" t="s">
        <v>336</v>
      </c>
      <c r="H20" s="48">
        <v>73</v>
      </c>
      <c r="I20" s="48">
        <v>79</v>
      </c>
      <c r="J20" s="48">
        <v>2</v>
      </c>
      <c r="K20" s="48">
        <v>80</v>
      </c>
      <c r="L20" s="48">
        <v>78</v>
      </c>
      <c r="M20" s="48">
        <v>72</v>
      </c>
      <c r="N20" s="57">
        <f t="shared" si="4"/>
        <v>0.91249999999999998</v>
      </c>
      <c r="O20" s="57">
        <f t="shared" si="4"/>
        <v>0.98750000000000004</v>
      </c>
      <c r="P20" s="57">
        <f t="shared" si="4"/>
        <v>2.5000000000000001E-2</v>
      </c>
      <c r="Q20" s="57">
        <f t="shared" si="4"/>
        <v>1</v>
      </c>
      <c r="R20" s="57">
        <f t="shared" si="4"/>
        <v>0.97499999999999998</v>
      </c>
      <c r="S20" s="57">
        <f t="shared" si="4"/>
        <v>0.9</v>
      </c>
      <c r="U20" t="s">
        <v>407</v>
      </c>
      <c r="V20">
        <v>92.8</v>
      </c>
      <c r="W20">
        <v>92.4</v>
      </c>
      <c r="X20">
        <v>92.9</v>
      </c>
      <c r="Y20">
        <v>91.5</v>
      </c>
      <c r="Z20">
        <v>97.4</v>
      </c>
      <c r="AA20">
        <v>97.1</v>
      </c>
    </row>
    <row r="21" spans="6:27" x14ac:dyDescent="0.3">
      <c r="F21" s="48">
        <v>4</v>
      </c>
      <c r="G21" s="48" t="s">
        <v>337</v>
      </c>
      <c r="H21" s="48">
        <v>0</v>
      </c>
      <c r="I21" s="48">
        <v>0</v>
      </c>
      <c r="J21" s="48">
        <v>0</v>
      </c>
      <c r="K21" s="48">
        <v>0</v>
      </c>
      <c r="L21" s="48">
        <v>0</v>
      </c>
      <c r="M21" s="48">
        <v>0</v>
      </c>
      <c r="N21" s="57">
        <f t="shared" ref="N21:S25" si="5">H21/31</f>
        <v>0</v>
      </c>
      <c r="O21" s="57">
        <f t="shared" si="5"/>
        <v>0</v>
      </c>
      <c r="P21" s="57">
        <f t="shared" si="5"/>
        <v>0</v>
      </c>
      <c r="Q21" s="57">
        <f t="shared" si="5"/>
        <v>0</v>
      </c>
      <c r="R21" s="57">
        <f t="shared" si="5"/>
        <v>0</v>
      </c>
      <c r="S21" s="57">
        <f t="shared" si="5"/>
        <v>0</v>
      </c>
      <c r="U21" t="s">
        <v>27</v>
      </c>
      <c r="V21">
        <v>100</v>
      </c>
      <c r="W21">
        <v>100</v>
      </c>
      <c r="X21">
        <v>100</v>
      </c>
      <c r="Y21">
        <v>100</v>
      </c>
      <c r="Z21">
        <v>100</v>
      </c>
      <c r="AA21">
        <v>100</v>
      </c>
    </row>
    <row r="22" spans="6:27" x14ac:dyDescent="0.3">
      <c r="F22" s="48"/>
      <c r="G22" s="48" t="s">
        <v>338</v>
      </c>
      <c r="H22" s="48">
        <v>0</v>
      </c>
      <c r="I22" s="48">
        <v>0</v>
      </c>
      <c r="J22" s="48">
        <v>0</v>
      </c>
      <c r="K22" s="48">
        <v>0</v>
      </c>
      <c r="L22" s="48">
        <v>0</v>
      </c>
      <c r="M22" s="48">
        <v>0</v>
      </c>
      <c r="N22" s="57">
        <f t="shared" si="5"/>
        <v>0</v>
      </c>
      <c r="O22" s="57">
        <f t="shared" si="5"/>
        <v>0</v>
      </c>
      <c r="P22" s="57">
        <f t="shared" si="5"/>
        <v>0</v>
      </c>
      <c r="Q22" s="57">
        <f t="shared" si="5"/>
        <v>0</v>
      </c>
      <c r="R22" s="57">
        <f t="shared" si="5"/>
        <v>0</v>
      </c>
      <c r="S22" s="57">
        <f t="shared" si="5"/>
        <v>0</v>
      </c>
      <c r="U22" t="s">
        <v>29</v>
      </c>
      <c r="V22">
        <v>89</v>
      </c>
      <c r="W22">
        <v>89</v>
      </c>
      <c r="X22">
        <v>88</v>
      </c>
      <c r="Y22">
        <v>90</v>
      </c>
      <c r="Z22">
        <v>99</v>
      </c>
      <c r="AA22">
        <v>98</v>
      </c>
    </row>
    <row r="23" spans="6:27" x14ac:dyDescent="0.3">
      <c r="F23" s="48"/>
      <c r="G23" s="48" t="s">
        <v>335</v>
      </c>
      <c r="H23" s="48">
        <v>0</v>
      </c>
      <c r="I23" s="48">
        <v>0</v>
      </c>
      <c r="J23" s="48">
        <v>8</v>
      </c>
      <c r="K23" s="48">
        <v>0</v>
      </c>
      <c r="L23" s="48">
        <v>0</v>
      </c>
      <c r="M23" s="48">
        <v>0</v>
      </c>
      <c r="N23" s="57">
        <f t="shared" si="5"/>
        <v>0</v>
      </c>
      <c r="O23" s="57">
        <f t="shared" si="5"/>
        <v>0</v>
      </c>
      <c r="P23" s="57">
        <f t="shared" si="5"/>
        <v>0.25806451612903225</v>
      </c>
      <c r="Q23" s="57">
        <f t="shared" si="5"/>
        <v>0</v>
      </c>
      <c r="R23" s="57">
        <f t="shared" si="5"/>
        <v>0</v>
      </c>
      <c r="S23" s="57">
        <f t="shared" si="5"/>
        <v>0</v>
      </c>
      <c r="U23" t="s">
        <v>408</v>
      </c>
      <c r="V23">
        <v>94.3</v>
      </c>
      <c r="W23">
        <v>94.7</v>
      </c>
      <c r="X23">
        <v>93.8</v>
      </c>
      <c r="Y23">
        <v>94.2</v>
      </c>
      <c r="Z23">
        <v>99.4</v>
      </c>
      <c r="AA23">
        <v>98.8</v>
      </c>
    </row>
    <row r="24" spans="6:27" x14ac:dyDescent="0.3">
      <c r="F24" s="48"/>
      <c r="G24" s="48" t="s">
        <v>339</v>
      </c>
      <c r="H24" s="48">
        <v>0</v>
      </c>
      <c r="I24" s="48">
        <v>0</v>
      </c>
      <c r="J24" s="48">
        <v>12</v>
      </c>
      <c r="K24" s="48">
        <v>0</v>
      </c>
      <c r="L24" s="48">
        <v>0</v>
      </c>
      <c r="M24" s="48">
        <v>0</v>
      </c>
      <c r="N24" s="57">
        <f t="shared" si="5"/>
        <v>0</v>
      </c>
      <c r="O24" s="57">
        <f t="shared" si="5"/>
        <v>0</v>
      </c>
      <c r="P24" s="57">
        <f t="shared" si="5"/>
        <v>0.38709677419354838</v>
      </c>
      <c r="Q24" s="57">
        <f t="shared" si="5"/>
        <v>0</v>
      </c>
      <c r="R24" s="57">
        <f t="shared" si="5"/>
        <v>0</v>
      </c>
      <c r="S24" s="57">
        <f t="shared" si="5"/>
        <v>0</v>
      </c>
      <c r="U24" t="s">
        <v>33</v>
      </c>
      <c r="V24">
        <v>25</v>
      </c>
      <c r="W24">
        <v>17</v>
      </c>
      <c r="X24">
        <v>28</v>
      </c>
      <c r="Y24">
        <v>19</v>
      </c>
      <c r="Z24">
        <v>59</v>
      </c>
      <c r="AA24">
        <v>30</v>
      </c>
    </row>
    <row r="25" spans="6:27" x14ac:dyDescent="0.3">
      <c r="F25" s="48"/>
      <c r="G25" s="48" t="s">
        <v>336</v>
      </c>
      <c r="H25" s="48">
        <v>31</v>
      </c>
      <c r="I25" s="48">
        <v>31</v>
      </c>
      <c r="J25" s="48">
        <v>11</v>
      </c>
      <c r="K25" s="48">
        <v>31</v>
      </c>
      <c r="L25" s="48">
        <v>31</v>
      </c>
      <c r="M25" s="48">
        <v>31</v>
      </c>
      <c r="N25" s="57">
        <f t="shared" si="5"/>
        <v>1</v>
      </c>
      <c r="O25" s="57">
        <f t="shared" si="5"/>
        <v>1</v>
      </c>
      <c r="P25" s="57">
        <f t="shared" si="5"/>
        <v>0.35483870967741937</v>
      </c>
      <c r="Q25" s="57">
        <f t="shared" si="5"/>
        <v>1</v>
      </c>
      <c r="R25" s="57">
        <f t="shared" si="5"/>
        <v>1</v>
      </c>
      <c r="S25" s="57">
        <f t="shared" si="5"/>
        <v>1</v>
      </c>
      <c r="U25" t="s">
        <v>34</v>
      </c>
      <c r="V25">
        <v>53</v>
      </c>
      <c r="W25">
        <v>45</v>
      </c>
      <c r="X25">
        <v>57</v>
      </c>
      <c r="Y25">
        <v>41</v>
      </c>
      <c r="Z25">
        <v>72</v>
      </c>
      <c r="AA25">
        <v>40</v>
      </c>
    </row>
    <row r="26" spans="6:27" x14ac:dyDescent="0.3">
      <c r="F26" s="48">
        <v>5</v>
      </c>
      <c r="G26" s="48" t="s">
        <v>337</v>
      </c>
      <c r="H26" s="48">
        <v>0</v>
      </c>
      <c r="I26" s="48">
        <v>0</v>
      </c>
      <c r="J26" s="48">
        <v>0</v>
      </c>
      <c r="K26" s="48">
        <v>0</v>
      </c>
      <c r="L26" s="48">
        <v>0</v>
      </c>
      <c r="M26" s="48">
        <v>0</v>
      </c>
      <c r="N26" s="57">
        <f t="shared" ref="N26:S30" si="6">H26/2</f>
        <v>0</v>
      </c>
      <c r="O26" s="57">
        <f t="shared" si="6"/>
        <v>0</v>
      </c>
      <c r="P26" s="57">
        <f t="shared" si="6"/>
        <v>0</v>
      </c>
      <c r="Q26" s="57">
        <f t="shared" si="6"/>
        <v>0</v>
      </c>
      <c r="R26" s="57">
        <f t="shared" si="6"/>
        <v>0</v>
      </c>
      <c r="S26" s="57">
        <f t="shared" si="6"/>
        <v>0</v>
      </c>
      <c r="U26" t="s">
        <v>35</v>
      </c>
      <c r="V26">
        <v>92</v>
      </c>
      <c r="W26">
        <v>95</v>
      </c>
      <c r="X26">
        <v>91</v>
      </c>
      <c r="Y26">
        <v>92</v>
      </c>
      <c r="Z26">
        <v>99</v>
      </c>
      <c r="AA26">
        <v>99</v>
      </c>
    </row>
    <row r="27" spans="6:27" x14ac:dyDescent="0.3">
      <c r="F27" s="48"/>
      <c r="G27" s="48" t="s">
        <v>338</v>
      </c>
      <c r="H27" s="48">
        <v>0</v>
      </c>
      <c r="I27" s="48">
        <v>0</v>
      </c>
      <c r="J27" s="48">
        <v>0</v>
      </c>
      <c r="K27" s="48">
        <v>0</v>
      </c>
      <c r="L27" s="48">
        <v>0</v>
      </c>
      <c r="M27" s="48">
        <v>0</v>
      </c>
      <c r="N27" s="57">
        <f t="shared" si="6"/>
        <v>0</v>
      </c>
      <c r="O27" s="57">
        <f t="shared" si="6"/>
        <v>0</v>
      </c>
      <c r="P27" s="57">
        <f t="shared" si="6"/>
        <v>0</v>
      </c>
      <c r="Q27" s="57">
        <f t="shared" si="6"/>
        <v>0</v>
      </c>
      <c r="R27" s="57">
        <f t="shared" si="6"/>
        <v>0</v>
      </c>
      <c r="S27" s="57">
        <f t="shared" si="6"/>
        <v>0</v>
      </c>
      <c r="U27" t="s">
        <v>409</v>
      </c>
      <c r="V27">
        <v>56.5</v>
      </c>
      <c r="W27">
        <v>51.6</v>
      </c>
      <c r="X27">
        <v>58.5</v>
      </c>
      <c r="Y27">
        <v>49.5</v>
      </c>
      <c r="Z27">
        <v>76.3</v>
      </c>
      <c r="AA27">
        <v>54.8</v>
      </c>
    </row>
    <row r="28" spans="6:27" x14ac:dyDescent="0.3">
      <c r="F28" s="48"/>
      <c r="G28" s="48" t="s">
        <v>335</v>
      </c>
      <c r="H28" s="48">
        <v>0</v>
      </c>
      <c r="I28" s="48">
        <v>0</v>
      </c>
      <c r="J28" s="48">
        <v>0</v>
      </c>
      <c r="K28" s="48">
        <v>0</v>
      </c>
      <c r="L28" s="48">
        <v>0</v>
      </c>
      <c r="M28" s="48">
        <v>0</v>
      </c>
      <c r="N28" s="57">
        <f t="shared" si="6"/>
        <v>0</v>
      </c>
      <c r="O28" s="57">
        <f t="shared" si="6"/>
        <v>0</v>
      </c>
      <c r="P28" s="57">
        <f t="shared" si="6"/>
        <v>0</v>
      </c>
      <c r="Q28" s="57">
        <f t="shared" si="6"/>
        <v>0</v>
      </c>
      <c r="R28" s="57">
        <f t="shared" si="6"/>
        <v>0</v>
      </c>
      <c r="S28" s="57">
        <f t="shared" si="6"/>
        <v>0</v>
      </c>
      <c r="U28" t="s">
        <v>39</v>
      </c>
      <c r="V28">
        <v>95</v>
      </c>
      <c r="W28">
        <v>96</v>
      </c>
      <c r="X28">
        <v>94</v>
      </c>
      <c r="Y28">
        <v>96</v>
      </c>
      <c r="Z28">
        <v>99</v>
      </c>
      <c r="AA28">
        <v>98</v>
      </c>
    </row>
    <row r="29" spans="6:27" x14ac:dyDescent="0.3">
      <c r="F29" s="48"/>
      <c r="G29" s="48" t="s">
        <v>339</v>
      </c>
      <c r="H29" s="48">
        <v>0</v>
      </c>
      <c r="I29" s="48">
        <v>0</v>
      </c>
      <c r="J29" s="48">
        <v>2</v>
      </c>
      <c r="K29" s="48">
        <v>0</v>
      </c>
      <c r="L29" s="48">
        <v>0</v>
      </c>
      <c r="M29" s="48">
        <v>0</v>
      </c>
      <c r="N29" s="57">
        <f t="shared" si="6"/>
        <v>0</v>
      </c>
      <c r="O29" s="57">
        <f t="shared" si="6"/>
        <v>0</v>
      </c>
      <c r="P29" s="57">
        <f t="shared" si="6"/>
        <v>1</v>
      </c>
      <c r="Q29" s="57">
        <f t="shared" si="6"/>
        <v>0</v>
      </c>
      <c r="R29" s="57">
        <f t="shared" si="6"/>
        <v>0</v>
      </c>
      <c r="S29" s="57">
        <f t="shared" si="6"/>
        <v>0</v>
      </c>
      <c r="U29" t="s">
        <v>40</v>
      </c>
      <c r="V29">
        <v>95</v>
      </c>
      <c r="W29">
        <v>96</v>
      </c>
      <c r="X29">
        <v>95</v>
      </c>
      <c r="Y29">
        <v>97</v>
      </c>
      <c r="Z29">
        <v>99</v>
      </c>
      <c r="AA29">
        <v>100</v>
      </c>
    </row>
    <row r="30" spans="6:27" x14ac:dyDescent="0.3">
      <c r="F30" s="48"/>
      <c r="G30" s="48" t="s">
        <v>336</v>
      </c>
      <c r="H30" s="48">
        <v>2</v>
      </c>
      <c r="I30" s="48">
        <v>2</v>
      </c>
      <c r="J30" s="48">
        <v>0</v>
      </c>
      <c r="K30" s="48">
        <v>2</v>
      </c>
      <c r="L30" s="48">
        <v>2</v>
      </c>
      <c r="M30" s="48">
        <v>2</v>
      </c>
      <c r="N30" s="57">
        <f t="shared" si="6"/>
        <v>1</v>
      </c>
      <c r="O30" s="57">
        <f t="shared" si="6"/>
        <v>1</v>
      </c>
      <c r="P30" s="57">
        <f t="shared" si="6"/>
        <v>0</v>
      </c>
      <c r="Q30" s="57">
        <f t="shared" si="6"/>
        <v>1</v>
      </c>
      <c r="R30" s="57">
        <f t="shared" si="6"/>
        <v>1</v>
      </c>
      <c r="S30" s="57">
        <f t="shared" si="6"/>
        <v>1</v>
      </c>
      <c r="U30" t="s">
        <v>41</v>
      </c>
      <c r="V30">
        <v>96</v>
      </c>
      <c r="W30">
        <v>97</v>
      </c>
      <c r="X30">
        <v>95</v>
      </c>
      <c r="Y30">
        <v>97</v>
      </c>
      <c r="Z30">
        <v>98</v>
      </c>
      <c r="AA30">
        <v>100</v>
      </c>
    </row>
    <row r="31" spans="6:27" x14ac:dyDescent="0.3">
      <c r="U31" t="s">
        <v>410</v>
      </c>
      <c r="V31">
        <v>95.1</v>
      </c>
      <c r="W31">
        <v>96</v>
      </c>
      <c r="X31">
        <v>94.3</v>
      </c>
      <c r="Y31">
        <v>96.4</v>
      </c>
      <c r="Z31">
        <v>98.7</v>
      </c>
      <c r="AA31">
        <v>99</v>
      </c>
    </row>
    <row r="32" spans="6:27" x14ac:dyDescent="0.3">
      <c r="U32" t="s">
        <v>45</v>
      </c>
      <c r="V32">
        <v>93</v>
      </c>
      <c r="W32">
        <v>94</v>
      </c>
      <c r="X32">
        <v>91</v>
      </c>
      <c r="Y32">
        <v>95</v>
      </c>
      <c r="Z32">
        <v>99</v>
      </c>
      <c r="AA32">
        <v>99</v>
      </c>
    </row>
    <row r="33" spans="21:27" x14ac:dyDescent="0.3">
      <c r="U33" t="s">
        <v>46</v>
      </c>
      <c r="V33">
        <v>93</v>
      </c>
      <c r="W33">
        <v>94</v>
      </c>
      <c r="X33">
        <v>93</v>
      </c>
      <c r="Y33">
        <v>95</v>
      </c>
      <c r="Z33">
        <v>98</v>
      </c>
      <c r="AA33">
        <v>99</v>
      </c>
    </row>
    <row r="34" spans="21:27" x14ac:dyDescent="0.3">
      <c r="U34" t="s">
        <v>47</v>
      </c>
      <c r="V34">
        <v>94</v>
      </c>
      <c r="W34">
        <v>94</v>
      </c>
      <c r="X34">
        <v>93</v>
      </c>
      <c r="Y34">
        <v>95</v>
      </c>
      <c r="Z34">
        <v>98</v>
      </c>
      <c r="AA34">
        <v>99</v>
      </c>
    </row>
    <row r="35" spans="21:27" x14ac:dyDescent="0.3">
      <c r="U35" t="s">
        <v>411</v>
      </c>
      <c r="V35">
        <v>93.3</v>
      </c>
      <c r="W35">
        <v>94.1</v>
      </c>
      <c r="X35">
        <v>92.4</v>
      </c>
      <c r="Y35">
        <v>95.1</v>
      </c>
      <c r="Z35">
        <v>98.5</v>
      </c>
      <c r="AA35">
        <v>98.9</v>
      </c>
    </row>
    <row r="36" spans="21:27" x14ac:dyDescent="0.3">
      <c r="U36" t="s">
        <v>48</v>
      </c>
      <c r="V36">
        <v>86.43</v>
      </c>
      <c r="W36">
        <v>85.74</v>
      </c>
      <c r="X36">
        <v>86.39</v>
      </c>
      <c r="Y36">
        <v>85.35</v>
      </c>
      <c r="Z36">
        <v>94.05</v>
      </c>
      <c r="AA36">
        <v>89.68</v>
      </c>
    </row>
  </sheetData>
  <mergeCells count="3">
    <mergeCell ref="F6:F10"/>
    <mergeCell ref="F11:F15"/>
    <mergeCell ref="T6:T10"/>
  </mergeCells>
  <conditionalFormatting sqref="G8">
    <cfRule type="duplicateValues" dxfId="0" priority="1"/>
  </conditionalFormatting>
  <pageMargins left="0.70000004768371604" right="0.70000004768371604" top="0.75" bottom="0.75" header="0.30000001192092901" footer="0.30000001192092901"/>
  <pageSetup paperSize="9" fitToWidth="0" fitToHeight="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workbookViewId="0">
      <pane xSplit="2" ySplit="3" topLeftCell="C4" activePane="bottomRight" state="frozen"/>
      <selection pane="topRight" activeCell="C1" sqref="C1"/>
      <selection pane="bottomLeft" activeCell="A4" sqref="A4"/>
      <selection pane="bottomRight" activeCell="E10" sqref="E10"/>
    </sheetView>
  </sheetViews>
  <sheetFormatPr defaultColWidth="9.109375" defaultRowHeight="13.8" x14ac:dyDescent="0.25"/>
  <cols>
    <col min="1" max="1" width="9.109375" style="5" bestFit="1" customWidth="1"/>
    <col min="2" max="2" width="33.44140625" style="5" customWidth="1"/>
    <col min="3" max="4" width="9.109375" style="5" bestFit="1" customWidth="1"/>
    <col min="5" max="5" width="11.6640625" style="5" bestFit="1" customWidth="1"/>
    <col min="6" max="6" width="9.44140625" style="5" bestFit="1" customWidth="1"/>
    <col min="7" max="8" width="9.44140625" style="5" customWidth="1"/>
    <col min="9" max="10" width="9.44140625" style="5" bestFit="1" customWidth="1"/>
    <col min="11" max="11" width="9.109375" style="5" bestFit="1" customWidth="1"/>
    <col min="12" max="16384" width="9.109375" style="5"/>
  </cols>
  <sheetData>
    <row r="1" spans="1:27" s="65" customFormat="1" ht="60.75" customHeight="1" x14ac:dyDescent="0.3">
      <c r="A1" s="180"/>
      <c r="B1" s="174" t="s">
        <v>1</v>
      </c>
      <c r="C1" s="183" t="s">
        <v>3</v>
      </c>
      <c r="D1" s="184"/>
      <c r="E1" s="184"/>
      <c r="F1" s="184"/>
      <c r="G1" s="184"/>
      <c r="H1" s="184"/>
      <c r="I1" s="185"/>
      <c r="J1" s="174" t="s">
        <v>4</v>
      </c>
      <c r="K1" s="177" t="s">
        <v>5</v>
      </c>
      <c r="L1" s="178"/>
      <c r="M1" s="179"/>
      <c r="N1" s="174" t="s">
        <v>6</v>
      </c>
      <c r="O1" s="177" t="s">
        <v>412</v>
      </c>
      <c r="P1" s="178"/>
      <c r="Q1" s="179"/>
      <c r="R1" s="174" t="s">
        <v>8</v>
      </c>
      <c r="S1" s="177" t="s">
        <v>9</v>
      </c>
      <c r="T1" s="178"/>
      <c r="U1" s="179"/>
      <c r="V1" s="174" t="s">
        <v>10</v>
      </c>
      <c r="W1" s="177" t="s">
        <v>413</v>
      </c>
      <c r="X1" s="178"/>
      <c r="Y1" s="179"/>
      <c r="Z1" s="174" t="s">
        <v>12</v>
      </c>
      <c r="AA1" s="85" t="s">
        <v>13</v>
      </c>
    </row>
    <row r="2" spans="1:27" s="67" customFormat="1" x14ac:dyDescent="0.25">
      <c r="A2" s="181"/>
      <c r="B2" s="175"/>
      <c r="C2" s="174" t="s">
        <v>414</v>
      </c>
      <c r="D2" s="174" t="s">
        <v>415</v>
      </c>
      <c r="E2" s="174" t="s">
        <v>21</v>
      </c>
      <c r="F2" s="174" t="s">
        <v>22</v>
      </c>
      <c r="G2" s="174" t="s">
        <v>416</v>
      </c>
      <c r="H2" s="174" t="s">
        <v>417</v>
      </c>
      <c r="I2" s="174" t="s">
        <v>23</v>
      </c>
      <c r="J2" s="175"/>
      <c r="K2" s="174" t="s">
        <v>27</v>
      </c>
      <c r="L2" s="174" t="s">
        <v>418</v>
      </c>
      <c r="M2" s="174" t="s">
        <v>29</v>
      </c>
      <c r="N2" s="175"/>
      <c r="O2" s="174" t="s">
        <v>33</v>
      </c>
      <c r="P2" s="174" t="s">
        <v>34</v>
      </c>
      <c r="Q2" s="174" t="s">
        <v>35</v>
      </c>
      <c r="R2" s="175"/>
      <c r="S2" s="174" t="s">
        <v>39</v>
      </c>
      <c r="T2" s="174" t="s">
        <v>40</v>
      </c>
      <c r="U2" s="174" t="s">
        <v>41</v>
      </c>
      <c r="V2" s="175"/>
      <c r="W2" s="174" t="s">
        <v>45</v>
      </c>
      <c r="X2" s="174" t="s">
        <v>46</v>
      </c>
      <c r="Y2" s="174" t="s">
        <v>47</v>
      </c>
      <c r="Z2" s="175"/>
      <c r="AA2" s="174" t="s">
        <v>48</v>
      </c>
    </row>
    <row r="3" spans="1:27" s="67" customFormat="1" ht="27" customHeight="1" x14ac:dyDescent="0.25">
      <c r="A3" s="182"/>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row>
    <row r="4" spans="1:27" ht="38.4" customHeight="1" x14ac:dyDescent="0.25">
      <c r="A4" s="7">
        <v>1</v>
      </c>
      <c r="B4" s="105" t="str">
        <f>'Рейтинговая таблица организаций'!B4</f>
        <v>муниципальное бюджетное общеобразовательное учреждение «Средняя школа № 1»</v>
      </c>
      <c r="C4" s="8">
        <f>100*'Рейтинговая таблица организаций'!D4/'Рейтинговая таблица организаций'!E4</f>
        <v>100</v>
      </c>
      <c r="D4" s="8">
        <f>100*'Рейтинговая таблица организаций'!F4/'Рейтинговая таблица организаций'!G4</f>
        <v>100</v>
      </c>
      <c r="E4" s="8">
        <f>'Рейтинговая таблица организаций'!M4</f>
        <v>100</v>
      </c>
      <c r="F4" s="8">
        <f>'Рейтинговая таблица организаций'!N4</f>
        <v>100</v>
      </c>
      <c r="G4" s="8">
        <f>100*'Рейтинговая таблица организаций'!I4/'Рейтинговая таблица организаций'!J4</f>
        <v>97.494780793319421</v>
      </c>
      <c r="H4" s="8">
        <f>100*'Рейтинговая таблица организаций'!K4/'Рейтинговая таблица организаций'!L4</f>
        <v>97.515527950310556</v>
      </c>
      <c r="I4" s="8">
        <f>'Рейтинговая таблица организаций'!O4</f>
        <v>98</v>
      </c>
      <c r="J4" s="8">
        <f>'Рейтинговая таблица организаций'!P4</f>
        <v>99.2</v>
      </c>
      <c r="K4" s="8">
        <f>'Рейтинговая таблица организаций'!V4</f>
        <v>100</v>
      </c>
      <c r="L4" s="8">
        <f>'Рейтинговая таблица организаций'!W4</f>
        <v>93</v>
      </c>
      <c r="M4" s="8">
        <f>'Рейтинговая таблица организаций'!X4</f>
        <v>87</v>
      </c>
      <c r="N4" s="8">
        <f>'Рейтинговая таблица организаций'!Y4</f>
        <v>93.5</v>
      </c>
      <c r="O4" s="8">
        <f>'Рейтинговая таблица организаций'!AD4</f>
        <v>60</v>
      </c>
      <c r="P4" s="8">
        <f>'Рейтинговая таблица организаций'!AE4</f>
        <v>80</v>
      </c>
      <c r="Q4" s="8">
        <f>'Рейтинговая таблица организаций'!AF4</f>
        <v>91.304347826086953</v>
      </c>
      <c r="R4" s="8">
        <f>'Рейтинговая таблица организаций'!AG4</f>
        <v>77.400000000000006</v>
      </c>
      <c r="S4" s="8">
        <f>'Рейтинговая таблица организаций'!AN4</f>
        <v>92</v>
      </c>
      <c r="T4" s="8">
        <f>'Рейтинговая таблица организаций'!AO4</f>
        <v>94</v>
      </c>
      <c r="U4" s="8">
        <f>'Рейтинговая таблица организаций'!AP4</f>
        <v>98</v>
      </c>
      <c r="V4" s="8">
        <f>'Рейтинговая таблица организаций'!AQ4</f>
        <v>94</v>
      </c>
      <c r="W4" s="8">
        <f>'Рейтинговая таблица организаций'!AX4</f>
        <v>91</v>
      </c>
      <c r="X4" s="8">
        <f>'Рейтинговая таблица организаций'!AY4</f>
        <v>92</v>
      </c>
      <c r="Y4" s="8">
        <f>'Рейтинговая таблица организаций'!AZ4</f>
        <v>93</v>
      </c>
      <c r="Z4" s="8">
        <f>'Рейтинговая таблица организаций'!BA4</f>
        <v>92.2</v>
      </c>
      <c r="AA4" s="8">
        <f>'Рейтинговая таблица организаций'!BB4</f>
        <v>91.26</v>
      </c>
    </row>
    <row r="5" spans="1:27" ht="35.4" customHeight="1" x14ac:dyDescent="0.25">
      <c r="A5" s="7">
        <v>2</v>
      </c>
      <c r="B5" s="105" t="str">
        <f>'Рейтинговая таблица организаций'!B5</f>
        <v>муниципальное бюджетное общеобразовательное учреждение «Средняя школа № 2»</v>
      </c>
      <c r="C5" s="8">
        <f>100*'Рейтинговая таблица организаций'!D5/'Рейтинговая таблица организаций'!E5</f>
        <v>100</v>
      </c>
      <c r="D5" s="8">
        <f>100*'Рейтинговая таблица организаций'!F5/'Рейтинговая таблица организаций'!G5</f>
        <v>100</v>
      </c>
      <c r="E5" s="8">
        <f>'Рейтинговая таблица организаций'!M5</f>
        <v>100</v>
      </c>
      <c r="F5" s="8">
        <f>'Рейтинговая таблица организаций'!N5</f>
        <v>100</v>
      </c>
      <c r="G5" s="8">
        <f>100*'Рейтинговая таблица организаций'!I5/'Рейтинговая таблица организаций'!J5</f>
        <v>93.877551020408163</v>
      </c>
      <c r="H5" s="8">
        <f>100*'Рейтинговая таблица организаций'!K5/'Рейтинговая таблица организаций'!L5</f>
        <v>91.881918819188186</v>
      </c>
      <c r="I5" s="8">
        <f>'Рейтинговая таблица организаций'!O5</f>
        <v>93</v>
      </c>
      <c r="J5" s="8">
        <f>'Рейтинговая таблица организаций'!P5</f>
        <v>97.2</v>
      </c>
      <c r="K5" s="8">
        <f>'Рейтинговая таблица организаций'!V5</f>
        <v>100</v>
      </c>
      <c r="L5" s="8">
        <f>'Рейтинговая таблица организаций'!W5</f>
        <v>86</v>
      </c>
      <c r="M5" s="8">
        <f>'Рейтинговая таблица организаций'!X5</f>
        <v>72</v>
      </c>
      <c r="N5" s="8">
        <f>'Рейтинговая таблица организаций'!Y5</f>
        <v>86</v>
      </c>
      <c r="O5" s="8">
        <f>'Рейтинговая таблица организаций'!AD5</f>
        <v>100</v>
      </c>
      <c r="P5" s="8">
        <f>'Рейтинговая таблица организаций'!AE5</f>
        <v>100</v>
      </c>
      <c r="Q5" s="8">
        <f>'Рейтинговая таблица организаций'!AF5</f>
        <v>80</v>
      </c>
      <c r="R5" s="8">
        <f>'Рейтинговая таблица организаций'!AG5</f>
        <v>94</v>
      </c>
      <c r="S5" s="8">
        <f>'Рейтинговая таблица организаций'!AN5</f>
        <v>90</v>
      </c>
      <c r="T5" s="8">
        <f>'Рейтинговая таблица организаций'!AO5</f>
        <v>87</v>
      </c>
      <c r="U5" s="8">
        <f>'Рейтинговая таблица организаций'!AP5</f>
        <v>96</v>
      </c>
      <c r="V5" s="8">
        <f>'Рейтинговая таблица организаций'!AQ5</f>
        <v>90</v>
      </c>
      <c r="W5" s="8">
        <f>'Рейтинговая таблица организаций'!AX5</f>
        <v>80</v>
      </c>
      <c r="X5" s="8">
        <f>'Рейтинговая таблица организаций'!AY5</f>
        <v>90</v>
      </c>
      <c r="Y5" s="8">
        <f>'Рейтинговая таблица организаций'!AZ5</f>
        <v>87</v>
      </c>
      <c r="Z5" s="8">
        <f>'Рейтинговая таблица организаций'!BA5</f>
        <v>85.5</v>
      </c>
      <c r="AA5" s="8">
        <f>'Рейтинговая таблица организаций'!BB5</f>
        <v>90.539999999999992</v>
      </c>
    </row>
    <row r="6" spans="1:27" ht="39" customHeight="1" x14ac:dyDescent="0.25">
      <c r="A6" s="7">
        <v>3</v>
      </c>
      <c r="B6" s="105" t="str">
        <f>'Рейтинговая таблица организаций'!B6</f>
        <v>муниципальное бюджетное общеобразовательное учреждение «Гимназия № 3»</v>
      </c>
      <c r="C6" s="8">
        <f>100*'Рейтинговая таблица организаций'!D6/'Рейтинговая таблица организаций'!E6</f>
        <v>100</v>
      </c>
      <c r="D6" s="8">
        <f>100*'Рейтинговая таблица организаций'!F6/'Рейтинговая таблица организаций'!G6</f>
        <v>93.181818181818187</v>
      </c>
      <c r="E6" s="8">
        <f>'Рейтинговая таблица организаций'!M6</f>
        <v>97</v>
      </c>
      <c r="F6" s="8">
        <f>'Рейтинговая таблица организаций'!N6</f>
        <v>100</v>
      </c>
      <c r="G6" s="8">
        <f>100*'Рейтинговая таблица организаций'!I6/'Рейтинговая таблица организаций'!J6</f>
        <v>99.514563106796118</v>
      </c>
      <c r="H6" s="8">
        <f>100*'Рейтинговая таблица организаций'!K6/'Рейтинговая таблица организаций'!L6</f>
        <v>99.543378995433784</v>
      </c>
      <c r="I6" s="8">
        <f>'Рейтинговая таблица организаций'!O6</f>
        <v>100</v>
      </c>
      <c r="J6" s="8">
        <f>'Рейтинговая таблица организаций'!P6</f>
        <v>99.1</v>
      </c>
      <c r="K6" s="8">
        <f>'Рейтинговая таблица организаций'!V6</f>
        <v>100</v>
      </c>
      <c r="L6" s="8">
        <f>'Рейтинговая таблица организаций'!W6</f>
        <v>100</v>
      </c>
      <c r="M6" s="8">
        <f>'Рейтинговая таблица организаций'!X6</f>
        <v>100</v>
      </c>
      <c r="N6" s="8">
        <f>'Рейтинговая таблица организаций'!Y6</f>
        <v>100</v>
      </c>
      <c r="O6" s="8">
        <f>'Рейтинговая таблица организаций'!AD6</f>
        <v>80</v>
      </c>
      <c r="P6" s="8">
        <f>'Рейтинговая таблица организаций'!AE6</f>
        <v>80</v>
      </c>
      <c r="Q6" s="8">
        <f>'Рейтинговая таблица организаций'!AF6</f>
        <v>100</v>
      </c>
      <c r="R6" s="8">
        <f>'Рейтинговая таблица организаций'!AG6</f>
        <v>86</v>
      </c>
      <c r="S6" s="8">
        <f>'Рейтинговая таблица организаций'!AN6</f>
        <v>98</v>
      </c>
      <c r="T6" s="8">
        <f>'Рейтинговая таблица организаций'!AO6</f>
        <v>97</v>
      </c>
      <c r="U6" s="8">
        <f>'Рейтинговая таблица организаций'!AP6</f>
        <v>99</v>
      </c>
      <c r="V6" s="8">
        <f>'Рейтинговая таблица организаций'!AQ6</f>
        <v>97.8</v>
      </c>
      <c r="W6" s="8">
        <f>'Рейтинговая таблица организаций'!AX6</f>
        <v>98</v>
      </c>
      <c r="X6" s="8">
        <f>'Рейтинговая таблица организаций'!AY6</f>
        <v>98</v>
      </c>
      <c r="Y6" s="8">
        <f>'Рейтинговая таблица организаций'!AZ6</f>
        <v>97</v>
      </c>
      <c r="Z6" s="8">
        <f>'Рейтинговая таблица организаций'!BA6</f>
        <v>97.5</v>
      </c>
      <c r="AA6" s="8">
        <f>'Рейтинговая таблица организаций'!BB6</f>
        <v>96.080000000000013</v>
      </c>
    </row>
    <row r="7" spans="1:27" ht="45.6" customHeight="1" x14ac:dyDescent="0.25">
      <c r="A7" s="7">
        <v>4</v>
      </c>
      <c r="B7" s="105" t="str">
        <f>'Рейтинговая таблица организаций'!B7</f>
        <v>муниципальное бюджетное общеобразовательное учреждение «Средняя школа № 4»</v>
      </c>
      <c r="C7" s="8">
        <f>100*'Рейтинговая таблица организаций'!D7/'Рейтинговая таблица организаций'!E7</f>
        <v>100</v>
      </c>
      <c r="D7" s="8">
        <f>100*'Рейтинговая таблица организаций'!F7/'Рейтинговая таблица организаций'!G7</f>
        <v>100</v>
      </c>
      <c r="E7" s="8">
        <f>'Рейтинговая таблица организаций'!M7</f>
        <v>100</v>
      </c>
      <c r="F7" s="8">
        <f>'Рейтинговая таблица организаций'!N7</f>
        <v>100</v>
      </c>
      <c r="G7" s="8">
        <f>100*'Рейтинговая таблица организаций'!I7/'Рейтинговая таблица организаций'!J7</f>
        <v>95.020746887966808</v>
      </c>
      <c r="H7" s="8">
        <f>100*'Рейтинговая таблица организаций'!K7/'Рейтинговая таблица организаций'!L7</f>
        <v>89.010989010989007</v>
      </c>
      <c r="I7" s="8">
        <f>'Рейтинговая таблица организаций'!O7</f>
        <v>92</v>
      </c>
      <c r="J7" s="8">
        <f>'Рейтинговая таблица организаций'!P7</f>
        <v>96.8</v>
      </c>
      <c r="K7" s="8">
        <f>'Рейтинговая таблица организаций'!V7</f>
        <v>100</v>
      </c>
      <c r="L7" s="8">
        <f>'Рейтинговая таблица организаций'!W7</f>
        <v>89</v>
      </c>
      <c r="M7" s="8">
        <f>'Рейтинговая таблица организаций'!X7</f>
        <v>79</v>
      </c>
      <c r="N7" s="8">
        <f>'Рейтинговая таблица организаций'!Y7</f>
        <v>89.5</v>
      </c>
      <c r="O7" s="8">
        <f>'Рейтинговая таблица организаций'!AD7</f>
        <v>0</v>
      </c>
      <c r="P7" s="8">
        <f>'Рейтинговая таблица организаций'!AE7</f>
        <v>100</v>
      </c>
      <c r="Q7" s="8">
        <f>'Рейтинговая таблица организаций'!AF7</f>
        <v>74.285714285714292</v>
      </c>
      <c r="R7" s="8">
        <f>'Рейтинговая таблица организаций'!AG7</f>
        <v>62.3</v>
      </c>
      <c r="S7" s="8">
        <f>'Рейтинговая таблица организаций'!AN7</f>
        <v>85</v>
      </c>
      <c r="T7" s="8">
        <f>'Рейтинговая таблица организаций'!AO7</f>
        <v>85</v>
      </c>
      <c r="U7" s="8">
        <f>'Рейтинговая таблица организаций'!AP7</f>
        <v>95</v>
      </c>
      <c r="V7" s="8">
        <f>'Рейтинговая таблица организаций'!AQ7</f>
        <v>87</v>
      </c>
      <c r="W7" s="8">
        <f>'Рейтинговая таблица организаций'!AX7</f>
        <v>82</v>
      </c>
      <c r="X7" s="8">
        <f>'Рейтинговая таблица организаций'!AY7</f>
        <v>81</v>
      </c>
      <c r="Y7" s="8">
        <f>'Рейтинговая таблица организаций'!AZ7</f>
        <v>81</v>
      </c>
      <c r="Z7" s="8">
        <f>'Рейтинговая таблица организаций'!BA7</f>
        <v>81.3</v>
      </c>
      <c r="AA7" s="8">
        <f>'Рейтинговая таблица организаций'!BB7</f>
        <v>83.38000000000001</v>
      </c>
    </row>
    <row r="8" spans="1:27" ht="41.4" x14ac:dyDescent="0.25">
      <c r="A8" s="7">
        <v>5</v>
      </c>
      <c r="B8" s="105" t="str">
        <f>'Рейтинговая таблица организаций'!B8</f>
        <v>муниципальное бюджетное общеобразовательное учреждение «Средняя школа № 5»</v>
      </c>
      <c r="C8" s="8">
        <f>100*'Рейтинговая таблица организаций'!D8/'Рейтинговая таблица организаций'!E8</f>
        <v>100</v>
      </c>
      <c r="D8" s="8">
        <f>100*'Рейтинговая таблица организаций'!F8/'Рейтинговая таблица организаций'!G8</f>
        <v>95.238095238095241</v>
      </c>
      <c r="E8" s="8">
        <f>'Рейтинговая таблица организаций'!M8</f>
        <v>98</v>
      </c>
      <c r="F8" s="8">
        <f>'Рейтинговая таблица организаций'!N8</f>
        <v>100</v>
      </c>
      <c r="G8" s="8">
        <f>100*'Рейтинговая таблица организаций'!I8/'Рейтинговая таблица организаций'!J8</f>
        <v>99.47229551451187</v>
      </c>
      <c r="H8" s="8">
        <f>100*'Рейтинговая таблица организаций'!K8/'Рейтинговая таблица организаций'!L8</f>
        <v>99.736842105263165</v>
      </c>
      <c r="I8" s="8">
        <f>'Рейтинговая таблица организаций'!O8</f>
        <v>100</v>
      </c>
      <c r="J8" s="8">
        <f>'Рейтинговая таблица организаций'!P8</f>
        <v>99.4</v>
      </c>
      <c r="K8" s="8">
        <f>'Рейтинговая таблица организаций'!V8</f>
        <v>100</v>
      </c>
      <c r="L8" s="8">
        <f>'Рейтинговая таблица организаций'!W8</f>
        <v>99</v>
      </c>
      <c r="M8" s="8">
        <f>'Рейтинговая таблица организаций'!X8</f>
        <v>99</v>
      </c>
      <c r="N8" s="8">
        <f>'Рейтинговая таблица организаций'!Y8</f>
        <v>99.5</v>
      </c>
      <c r="O8" s="8">
        <f>'Рейтинговая таблица организаций'!AD8</f>
        <v>20</v>
      </c>
      <c r="P8" s="8">
        <f>'Рейтинговая таблица организаций'!AE8</f>
        <v>80</v>
      </c>
      <c r="Q8" s="8">
        <f>'Рейтинговая таблица организаций'!AF8</f>
        <v>90.243902439024396</v>
      </c>
      <c r="R8" s="8">
        <f>'Рейтинговая таблица организаций'!AG8</f>
        <v>65.099999999999994</v>
      </c>
      <c r="S8" s="8">
        <f>'Рейтинговая таблица организаций'!AN8</f>
        <v>99</v>
      </c>
      <c r="T8" s="8">
        <f>'Рейтинговая таблица организаций'!AO8</f>
        <v>99</v>
      </c>
      <c r="U8" s="8">
        <f>'Рейтинговая таблица организаций'!AP8</f>
        <v>100</v>
      </c>
      <c r="V8" s="8">
        <f>'Рейтинговая таблица организаций'!AQ8</f>
        <v>99.2</v>
      </c>
      <c r="W8" s="8">
        <f>'Рейтинговая таблица организаций'!AX8</f>
        <v>99</v>
      </c>
      <c r="X8" s="8">
        <f>'Рейтинговая таблица организаций'!AY8</f>
        <v>100</v>
      </c>
      <c r="Y8" s="8">
        <f>'Рейтинговая таблица организаций'!AZ8</f>
        <v>99</v>
      </c>
      <c r="Z8" s="8">
        <f>'Рейтинговая таблица организаций'!BA8</f>
        <v>99.2</v>
      </c>
      <c r="AA8" s="8">
        <f>'Рейтинговая таблица организаций'!BB8</f>
        <v>92.47999999999999</v>
      </c>
    </row>
    <row r="9" spans="1:27" ht="41.4" x14ac:dyDescent="0.25">
      <c r="A9" s="7">
        <v>6</v>
      </c>
      <c r="B9" s="105" t="str">
        <f>'Рейтинговая таблица организаций'!B9</f>
        <v>муниципальное бюджетное общеобразовательное учреждение «Лицей № 6»</v>
      </c>
      <c r="C9" s="8">
        <f>100*'Рейтинговая таблица организаций'!D9/'Рейтинговая таблица организаций'!E9</f>
        <v>100</v>
      </c>
      <c r="D9" s="8">
        <f>100*'Рейтинговая таблица организаций'!F9/'Рейтинговая таблица организаций'!G9</f>
        <v>100</v>
      </c>
      <c r="E9" s="8">
        <f>'Рейтинговая таблица организаций'!M9</f>
        <v>100</v>
      </c>
      <c r="F9" s="8">
        <f>'Рейтинговая таблица организаций'!N9</f>
        <v>100</v>
      </c>
      <c r="G9" s="8">
        <f>100*'Рейтинговая таблица организаций'!I9/'Рейтинговая таблица организаций'!J9</f>
        <v>99.797979797979792</v>
      </c>
      <c r="H9" s="8">
        <f>100*'Рейтинговая таблица организаций'!K9/'Рейтинговая таблица организаций'!L9</f>
        <v>99.826989619377159</v>
      </c>
      <c r="I9" s="8">
        <f>'Рейтинговая таблица организаций'!O9</f>
        <v>100</v>
      </c>
      <c r="J9" s="8">
        <f>'Рейтинговая таблица организаций'!P9</f>
        <v>100</v>
      </c>
      <c r="K9" s="8">
        <f>'Рейтинговая таблица организаций'!V9</f>
        <v>100</v>
      </c>
      <c r="L9" s="8">
        <f>'Рейтинговая таблица организаций'!W9</f>
        <v>99</v>
      </c>
      <c r="M9" s="8">
        <f>'Рейтинговая таблица организаций'!X9</f>
        <v>99</v>
      </c>
      <c r="N9" s="8">
        <f>'Рейтинговая таблица организаций'!Y9</f>
        <v>99.5</v>
      </c>
      <c r="O9" s="8">
        <f>'Рейтинговая таблица организаций'!AD9</f>
        <v>20</v>
      </c>
      <c r="P9" s="8">
        <f>'Рейтинговая таблица организаций'!AE9</f>
        <v>80</v>
      </c>
      <c r="Q9" s="8">
        <f>'Рейтинговая таблица организаций'!AF9</f>
        <v>100</v>
      </c>
      <c r="R9" s="8">
        <f>'Рейтинговая таблица организаций'!AG9</f>
        <v>68</v>
      </c>
      <c r="S9" s="8">
        <f>'Рейтинговая таблица организаций'!AN9</f>
        <v>99</v>
      </c>
      <c r="T9" s="8">
        <f>'Рейтинговая таблица организаций'!AO9</f>
        <v>99</v>
      </c>
      <c r="U9" s="8">
        <f>'Рейтинговая таблица организаций'!AP9</f>
        <v>100</v>
      </c>
      <c r="V9" s="8">
        <f>'Рейтинговая таблица организаций'!AQ9</f>
        <v>99.2</v>
      </c>
      <c r="W9" s="8">
        <f>'Рейтинговая таблица организаций'!AX9</f>
        <v>100</v>
      </c>
      <c r="X9" s="8">
        <f>'Рейтинговая таблица организаций'!AY9</f>
        <v>99</v>
      </c>
      <c r="Y9" s="8">
        <f>'Рейтинговая таблица организаций'!AZ9</f>
        <v>99</v>
      </c>
      <c r="Z9" s="8">
        <f>'Рейтинговая таблица организаций'!BA9</f>
        <v>99.3</v>
      </c>
      <c r="AA9" s="8">
        <f>'Рейтинговая таблица организаций'!BB9</f>
        <v>93.2</v>
      </c>
    </row>
    <row r="10" spans="1:27" ht="41.4" x14ac:dyDescent="0.25">
      <c r="A10" s="7">
        <v>7</v>
      </c>
      <c r="B10" s="105" t="str">
        <f>'Рейтинговая таблица организаций'!B10</f>
        <v>муниципальное бюджетное общеобразовательное учреждение «Средняя школа № 7»</v>
      </c>
      <c r="C10" s="8">
        <f>100*'Рейтинговая таблица организаций'!D10/'Рейтинговая таблица организаций'!E10</f>
        <v>100</v>
      </c>
      <c r="D10" s="8">
        <f>100*'Рейтинговая таблица организаций'!F10/'Рейтинговая таблица организаций'!G10</f>
        <v>100</v>
      </c>
      <c r="E10" s="8">
        <f>'Рейтинговая таблица организаций'!M10</f>
        <v>100</v>
      </c>
      <c r="F10" s="8">
        <f>'Рейтинговая таблица организаций'!N10</f>
        <v>100</v>
      </c>
      <c r="G10" s="8">
        <f>100*'Рейтинговая таблица организаций'!I10/'Рейтинговая таблица организаций'!J10</f>
        <v>96.756756756756758</v>
      </c>
      <c r="H10" s="8">
        <f>100*'Рейтинговая таблица организаций'!K10/'Рейтинговая таблица организаций'!L10</f>
        <v>97.718631178707227</v>
      </c>
      <c r="I10" s="8">
        <f>'Рейтинговая таблица организаций'!O10</f>
        <v>97</v>
      </c>
      <c r="J10" s="8">
        <f>'Рейтинговая таблица организаций'!P10</f>
        <v>98.8</v>
      </c>
      <c r="K10" s="8">
        <f>'Рейтинговая таблица организаций'!V10</f>
        <v>100</v>
      </c>
      <c r="L10" s="8">
        <f>'Рейтинговая таблица организаций'!W10</f>
        <v>98</v>
      </c>
      <c r="M10" s="8">
        <f>'Рейтинговая таблица организаций'!X10</f>
        <v>97</v>
      </c>
      <c r="N10" s="8">
        <f>'Рейтинговая таблица организаций'!Y10</f>
        <v>98.5</v>
      </c>
      <c r="O10" s="8">
        <f>'Рейтинговая таблица организаций'!AD10</f>
        <v>60</v>
      </c>
      <c r="P10" s="8">
        <f>'Рейтинговая таблица организаций'!AE10</f>
        <v>60</v>
      </c>
      <c r="Q10" s="8">
        <f>'Рейтинговая таблица организаций'!AF10</f>
        <v>100</v>
      </c>
      <c r="R10" s="8">
        <f>'Рейтинговая таблица организаций'!AG10</f>
        <v>72</v>
      </c>
      <c r="S10" s="8">
        <f>'Рейтинговая таблица организаций'!AN10</f>
        <v>96</v>
      </c>
      <c r="T10" s="8">
        <f>'Рейтинговая таблица организаций'!AO10</f>
        <v>98</v>
      </c>
      <c r="U10" s="8">
        <f>'Рейтинговая таблица организаций'!AP10</f>
        <v>99</v>
      </c>
      <c r="V10" s="8">
        <f>'Рейтинговая таблица организаций'!AQ10</f>
        <v>97.4</v>
      </c>
      <c r="W10" s="8">
        <f>'Рейтинговая таблица организаций'!AX10</f>
        <v>99</v>
      </c>
      <c r="X10" s="8">
        <f>'Рейтинговая таблица организаций'!AY10</f>
        <v>100</v>
      </c>
      <c r="Y10" s="8">
        <f>'Рейтинговая таблица организаций'!AZ10</f>
        <v>101</v>
      </c>
      <c r="Z10" s="8">
        <f>'Рейтинговая таблица организаций'!BA10</f>
        <v>100.2</v>
      </c>
      <c r="AA10" s="8">
        <f>'Рейтинговая таблица организаций'!BB10</f>
        <v>93.38000000000001</v>
      </c>
    </row>
    <row r="11" spans="1:27" ht="41.4" x14ac:dyDescent="0.25">
      <c r="A11" s="7">
        <v>8</v>
      </c>
      <c r="B11" s="105" t="str">
        <f>'Рейтинговая таблица организаций'!B11</f>
        <v>муниципальное бюджетное общеобразовательное учреждение «Средняя школа № 8»</v>
      </c>
      <c r="C11" s="8">
        <f>100*'Рейтинговая таблица организаций'!D11/'Рейтинговая таблица организаций'!E11</f>
        <v>100</v>
      </c>
      <c r="D11" s="8">
        <f>100*'Рейтинговая таблица организаций'!F11/'Рейтинговая таблица организаций'!G11</f>
        <v>95.555555555555557</v>
      </c>
      <c r="E11" s="8">
        <f>'Рейтинговая таблица организаций'!M11</f>
        <v>98</v>
      </c>
      <c r="F11" s="8">
        <f>'Рейтинговая таблица организаций'!N11</f>
        <v>100</v>
      </c>
      <c r="G11" s="8">
        <f>100*'Рейтинговая таблица организаций'!I11/'Рейтинговая таблица организаций'!J11</f>
        <v>93.333333333333329</v>
      </c>
      <c r="H11" s="8">
        <f>100*'Рейтинговая таблица организаций'!K11/'Рейтинговая таблица организаций'!L11</f>
        <v>93.333333333333329</v>
      </c>
      <c r="I11" s="8">
        <f>'Рейтинговая таблица организаций'!O11</f>
        <v>93</v>
      </c>
      <c r="J11" s="8">
        <f>'Рейтинговая таблица организаций'!P11</f>
        <v>96.6</v>
      </c>
      <c r="K11" s="8">
        <f>'Рейтинговая таблица организаций'!V11</f>
        <v>100</v>
      </c>
      <c r="L11" s="8">
        <f>'Рейтинговая таблица организаций'!W11</f>
        <v>88</v>
      </c>
      <c r="M11" s="8">
        <f>'Рейтинговая таблица организаций'!X11</f>
        <v>76</v>
      </c>
      <c r="N11" s="8">
        <f>'Рейтинговая таблица организаций'!Y11</f>
        <v>88</v>
      </c>
      <c r="O11" s="8">
        <f>'Рейтинговая таблица организаций'!AD11</f>
        <v>60</v>
      </c>
      <c r="P11" s="8">
        <f>'Рейтинговая таблица организаций'!AE11</f>
        <v>80</v>
      </c>
      <c r="Q11" s="8">
        <f>'Рейтинговая таблица организаций'!AF11</f>
        <v>66.666666666666671</v>
      </c>
      <c r="R11" s="8">
        <f>'Рейтинговая таблица организаций'!AG11</f>
        <v>70</v>
      </c>
      <c r="S11" s="8">
        <f>'Рейтинговая таблица организаций'!AN11</f>
        <v>82</v>
      </c>
      <c r="T11" s="8">
        <f>'Рейтинговая таблица организаций'!AO11</f>
        <v>82</v>
      </c>
      <c r="U11" s="8">
        <f>'Рейтинговая таблица организаций'!AP11</f>
        <v>100</v>
      </c>
      <c r="V11" s="8">
        <f>'Рейтинговая таблица организаций'!AQ11</f>
        <v>85.6</v>
      </c>
      <c r="W11" s="8">
        <f>'Рейтинговая таблица организаций'!AX11</f>
        <v>82</v>
      </c>
      <c r="X11" s="8">
        <f>'Рейтинговая таблица организаций'!AY11</f>
        <v>88</v>
      </c>
      <c r="Y11" s="8">
        <f>'Рейтинговая таблица организаций'!AZ11</f>
        <v>76</v>
      </c>
      <c r="Z11" s="8">
        <f>'Рейтинговая таблица организаций'!BA11</f>
        <v>80.2</v>
      </c>
      <c r="AA11" s="8">
        <f>'Рейтинговая таблица организаций'!BB11</f>
        <v>84.08</v>
      </c>
    </row>
    <row r="12" spans="1:27" ht="41.4" x14ac:dyDescent="0.25">
      <c r="A12" s="7">
        <v>9</v>
      </c>
      <c r="B12" s="105" t="str">
        <f>'Рейтинговая таблица организаций'!B12</f>
        <v>муниципальное бюджетное общеобразовательное учреждение «Средняя школа № 9»</v>
      </c>
      <c r="C12" s="8">
        <f>100*'Рейтинговая таблица организаций'!D12/'Рейтинговая таблица организаций'!E12</f>
        <v>92.857142857142861</v>
      </c>
      <c r="D12" s="8">
        <f>100*'Рейтинговая таблица организаций'!F12/'Рейтинговая таблица организаций'!G12</f>
        <v>97.61904761904762</v>
      </c>
      <c r="E12" s="8">
        <f>'Рейтинговая таблица организаций'!M12</f>
        <v>95</v>
      </c>
      <c r="F12" s="8">
        <f>'Рейтинговая таблица организаций'!N12</f>
        <v>100</v>
      </c>
      <c r="G12" s="8">
        <f>100*'Рейтинговая таблица организаций'!I12/'Рейтинговая таблица организаций'!J12</f>
        <v>95.294117647058826</v>
      </c>
      <c r="H12" s="8">
        <f>100*'Рейтинговая таблица организаций'!K12/'Рейтинговая таблица организаций'!L12</f>
        <v>91.304347826086953</v>
      </c>
      <c r="I12" s="8">
        <f>'Рейтинговая таблица организаций'!O12</f>
        <v>93</v>
      </c>
      <c r="J12" s="8">
        <f>'Рейтинговая таблица организаций'!P12</f>
        <v>95.7</v>
      </c>
      <c r="K12" s="8">
        <f>'Рейтинговая таблица организаций'!V12</f>
        <v>100</v>
      </c>
      <c r="L12" s="8">
        <f>'Рейтинговая таблица организаций'!W12</f>
        <v>82</v>
      </c>
      <c r="M12" s="8">
        <f>'Рейтинговая таблица организаций'!X12</f>
        <v>65</v>
      </c>
      <c r="N12" s="8">
        <f>'Рейтинговая таблица организаций'!Y12</f>
        <v>82.5</v>
      </c>
      <c r="O12" s="8">
        <f>'Рейтинговая таблица организаций'!AD12</f>
        <v>60</v>
      </c>
      <c r="P12" s="8">
        <f>'Рейтинговая таблица организаций'!AE12</f>
        <v>100</v>
      </c>
      <c r="Q12" s="8">
        <f>'Рейтинговая таблица организаций'!AF12</f>
        <v>90</v>
      </c>
      <c r="R12" s="8">
        <f>'Рейтинговая таблица организаций'!AG12</f>
        <v>85</v>
      </c>
      <c r="S12" s="8">
        <f>'Рейтинговая таблица организаций'!AN12</f>
        <v>83</v>
      </c>
      <c r="T12" s="8">
        <f>'Рейтинговая таблица организаций'!AO12</f>
        <v>87</v>
      </c>
      <c r="U12" s="8">
        <f>'Рейтинговая таблица организаций'!AP12</f>
        <v>89</v>
      </c>
      <c r="V12" s="8">
        <f>'Рейтинговая таблица организаций'!AQ12</f>
        <v>85.8</v>
      </c>
      <c r="W12" s="8">
        <f>'Рейтинговая таблица организаций'!AX12</f>
        <v>74</v>
      </c>
      <c r="X12" s="8">
        <f>'Рейтинговая таблица организаций'!AY12</f>
        <v>87</v>
      </c>
      <c r="Y12" s="8">
        <f>'Рейтинговая таблица организаций'!AZ12</f>
        <v>87</v>
      </c>
      <c r="Z12" s="8">
        <f>'Рейтинговая таблица организаций'!BA12</f>
        <v>83.1</v>
      </c>
      <c r="AA12" s="8">
        <f>'Рейтинговая таблица организаций'!BB12</f>
        <v>86.42</v>
      </c>
    </row>
    <row r="13" spans="1:27" ht="41.4" x14ac:dyDescent="0.25">
      <c r="A13" s="7">
        <v>10</v>
      </c>
      <c r="B13" s="105" t="str">
        <f>'Рейтинговая таблица организаций'!B13</f>
        <v>муниципальное бюджетное общеобразовательное учреждение «Средняя школа № 11»</v>
      </c>
      <c r="C13" s="8">
        <f>100*'Рейтинговая таблица организаций'!D13/'Рейтинговая таблица организаций'!E13</f>
        <v>100</v>
      </c>
      <c r="D13" s="8">
        <f>100*'Рейтинговая таблица организаций'!F13/'Рейтинговая таблица организаций'!G13</f>
        <v>97.560975609756099</v>
      </c>
      <c r="E13" s="8">
        <f>'Рейтинговая таблица организаций'!M13</f>
        <v>99</v>
      </c>
      <c r="F13" s="8">
        <f>'Рейтинговая таблица организаций'!N13</f>
        <v>100</v>
      </c>
      <c r="G13" s="8">
        <f>100*'Рейтинговая таблица организаций'!I13/'Рейтинговая таблица организаций'!J13</f>
        <v>90.333333333333329</v>
      </c>
      <c r="H13" s="8">
        <f>100*'Рейтинговая таблица организаций'!K13/'Рейтинговая таблица организаций'!L13</f>
        <v>89.73607038123167</v>
      </c>
      <c r="I13" s="8">
        <f>'Рейтинговая таблица организаций'!O13</f>
        <v>90</v>
      </c>
      <c r="J13" s="8">
        <f>'Рейтинговая таблица организаций'!P13</f>
        <v>95.7</v>
      </c>
      <c r="K13" s="8">
        <f>'Рейтинговая таблица организаций'!V13</f>
        <v>100</v>
      </c>
      <c r="L13" s="8">
        <f>'Рейтинговая таблица организаций'!W13</f>
        <v>85</v>
      </c>
      <c r="M13" s="8">
        <f>'Рейтинговая таблица организаций'!X13</f>
        <v>70</v>
      </c>
      <c r="N13" s="8">
        <f>'Рейтинговая таблица организаций'!Y13</f>
        <v>85</v>
      </c>
      <c r="O13" s="8">
        <f>'Рейтинговая таблица организаций'!AD13</f>
        <v>80</v>
      </c>
      <c r="P13" s="8">
        <f>'Рейтинговая таблица организаций'!AE13</f>
        <v>100</v>
      </c>
      <c r="Q13" s="8">
        <f>'Рейтинговая таблица организаций'!AF13</f>
        <v>80.952380952380949</v>
      </c>
      <c r="R13" s="8">
        <f>'Рейтинговая таблица организаций'!AG13</f>
        <v>88.3</v>
      </c>
      <c r="S13" s="8">
        <f>'Рейтинговая таблица организаций'!AN13</f>
        <v>90</v>
      </c>
      <c r="T13" s="8">
        <f>'Рейтинговая таблица организаций'!AO13</f>
        <v>88</v>
      </c>
      <c r="U13" s="8">
        <f>'Рейтинговая таблица организаций'!AP13</f>
        <v>94</v>
      </c>
      <c r="V13" s="8">
        <f>'Рейтинговая таблица организаций'!AQ13</f>
        <v>90</v>
      </c>
      <c r="W13" s="8">
        <f>'Рейтинговая таблица организаций'!AX13</f>
        <v>78</v>
      </c>
      <c r="X13" s="8">
        <f>'Рейтинговая таблица организаций'!AY13</f>
        <v>84</v>
      </c>
      <c r="Y13" s="8">
        <f>'Рейтинговая таблица организаций'!AZ13</f>
        <v>84</v>
      </c>
      <c r="Z13" s="8">
        <f>'Рейтинговая таблица организаций'!BA13</f>
        <v>82.2</v>
      </c>
      <c r="AA13" s="8">
        <f>'Рейтинговая таблица организаций'!BB13</f>
        <v>88.24</v>
      </c>
    </row>
    <row r="14" spans="1:27" ht="41.4" x14ac:dyDescent="0.25">
      <c r="A14" s="7">
        <v>11</v>
      </c>
      <c r="B14" s="105" t="str">
        <f>'Рейтинговая таблица организаций'!B14</f>
        <v>муниципальное бюджетное общеобразовательное учреждение «Средняя школа № 14»</v>
      </c>
      <c r="C14" s="8">
        <f>100*'Рейтинговая таблица организаций'!D14/'Рейтинговая таблица организаций'!E14</f>
        <v>100</v>
      </c>
      <c r="D14" s="8">
        <f>100*'Рейтинговая таблица организаций'!F14/'Рейтинговая таблица организаций'!G14</f>
        <v>100</v>
      </c>
      <c r="E14" s="8">
        <f>'Рейтинговая таблица организаций'!M14</f>
        <v>100</v>
      </c>
      <c r="F14" s="8">
        <f>'Рейтинговая таблица организаций'!N14</f>
        <v>100</v>
      </c>
      <c r="G14" s="8">
        <f>100*'Рейтинговая таблица организаций'!I14/'Рейтинговая таблица организаций'!J14</f>
        <v>97.03947368421052</v>
      </c>
      <c r="H14" s="8">
        <f>100*'Рейтинговая таблица организаций'!K14/'Рейтинговая таблица организаций'!L14</f>
        <v>94.411764705882348</v>
      </c>
      <c r="I14" s="8">
        <f>'Рейтинговая таблица организаций'!O14</f>
        <v>96</v>
      </c>
      <c r="J14" s="8">
        <f>'Рейтинговая таблица организаций'!P14</f>
        <v>98.4</v>
      </c>
      <c r="K14" s="8">
        <f>'Рейтинговая таблица организаций'!V14</f>
        <v>100</v>
      </c>
      <c r="L14" s="8">
        <f>'Рейтинговая таблица организаций'!W14</f>
        <v>92</v>
      </c>
      <c r="M14" s="8">
        <f>'Рейтинговая таблица организаций'!X14</f>
        <v>84</v>
      </c>
      <c r="N14" s="8">
        <f>'Рейтинговая таблица организаций'!Y14</f>
        <v>92</v>
      </c>
      <c r="O14" s="8">
        <f>'Рейтинговая таблица организаций'!AD14</f>
        <v>100</v>
      </c>
      <c r="P14" s="8">
        <f>'Рейтинговая таблица организаций'!AE14</f>
        <v>100</v>
      </c>
      <c r="Q14" s="8">
        <f>'Рейтинговая таблица организаций'!AF14</f>
        <v>96.774193548387103</v>
      </c>
      <c r="R14" s="8">
        <f>'Рейтинговая таблица организаций'!AG14</f>
        <v>99</v>
      </c>
      <c r="S14" s="8">
        <f>'Рейтинговая таблица организаций'!AN14</f>
        <v>93</v>
      </c>
      <c r="T14" s="8">
        <f>'Рейтинговая таблица организаций'!AO14</f>
        <v>94</v>
      </c>
      <c r="U14" s="8">
        <f>'Рейтинговая таблица организаций'!AP14</f>
        <v>96</v>
      </c>
      <c r="V14" s="8">
        <f>'Рейтинговая таблица организаций'!AQ14</f>
        <v>94</v>
      </c>
      <c r="W14" s="8">
        <f>'Рейтинговая таблица организаций'!AX14</f>
        <v>89</v>
      </c>
      <c r="X14" s="8">
        <f>'Рейтинговая таблица организаций'!AY14</f>
        <v>93</v>
      </c>
      <c r="Y14" s="8">
        <f>'Рейтинговая таблица организаций'!AZ14</f>
        <v>95</v>
      </c>
      <c r="Z14" s="8">
        <f>'Рейтинговая таблица организаций'!BA14</f>
        <v>92.8</v>
      </c>
      <c r="AA14" s="8">
        <f>'Рейтинговая таблица организаций'!BB14</f>
        <v>95.24</v>
      </c>
    </row>
    <row r="15" spans="1:27" ht="55.2" x14ac:dyDescent="0.25">
      <c r="A15" s="7">
        <v>12</v>
      </c>
      <c r="B15" s="105" t="str">
        <f>'Рейтинговая таблица организаций'!B15</f>
        <v>муниципальное бюджетное общеобразовательное учреждение «Средняя общеобразовательная школа № 15»</v>
      </c>
      <c r="C15" s="8">
        <f>100*'Рейтинговая таблица организаций'!D15/'Рейтинговая таблица организаций'!E15</f>
        <v>100</v>
      </c>
      <c r="D15" s="8">
        <f>100*'Рейтинговая таблица организаций'!F15/'Рейтинговая таблица организаций'!G15</f>
        <v>100</v>
      </c>
      <c r="E15" s="8">
        <f>'Рейтинговая таблица организаций'!M15</f>
        <v>100</v>
      </c>
      <c r="F15" s="8">
        <f>'Рейтинговая таблица организаций'!N15</f>
        <v>100</v>
      </c>
      <c r="G15" s="8">
        <f>100*'Рейтинговая таблица организаций'!I15/'Рейтинговая таблица организаций'!J15</f>
        <v>93.333333333333329</v>
      </c>
      <c r="H15" s="8">
        <f>100*'Рейтинговая таблица организаций'!K15/'Рейтинговая таблица организаций'!L15</f>
        <v>85.093167701863351</v>
      </c>
      <c r="I15" s="8">
        <f>'Рейтинговая таблица организаций'!O15</f>
        <v>89</v>
      </c>
      <c r="J15" s="8">
        <f>'Рейтинговая таблица организаций'!P15</f>
        <v>95.6</v>
      </c>
      <c r="K15" s="8">
        <f>'Рейтинговая таблица организаций'!V15</f>
        <v>100</v>
      </c>
      <c r="L15" s="8">
        <f>'Рейтинговая таблица организаций'!W15</f>
        <v>78</v>
      </c>
      <c r="M15" s="8">
        <f>'Рейтинговая таблица организаций'!X15</f>
        <v>57</v>
      </c>
      <c r="N15" s="8">
        <f>'Рейтинговая таблица организаций'!Y15</f>
        <v>78.5</v>
      </c>
      <c r="O15" s="8">
        <f>'Рейтинговая таблица организаций'!AD15</f>
        <v>80</v>
      </c>
      <c r="P15" s="8">
        <f>'Рейтинговая таблица организаций'!AE15</f>
        <v>100</v>
      </c>
      <c r="Q15" s="8">
        <f>'Рейтинговая таблица организаций'!AF15</f>
        <v>87.5</v>
      </c>
      <c r="R15" s="8">
        <f>'Рейтинговая таблица организаций'!AG15</f>
        <v>90.3</v>
      </c>
      <c r="S15" s="8">
        <f>'Рейтинговая таблица организаций'!AN15</f>
        <v>82</v>
      </c>
      <c r="T15" s="8">
        <f>'Рейтинговая таблица организаций'!AO15</f>
        <v>83</v>
      </c>
      <c r="U15" s="8">
        <f>'Рейтинговая таблица организаций'!AP15</f>
        <v>92</v>
      </c>
      <c r="V15" s="8">
        <f>'Рейтинговая таблица организаций'!AQ15</f>
        <v>84.4</v>
      </c>
      <c r="W15" s="8">
        <f>'Рейтинговая таблица организаций'!AX15</f>
        <v>70</v>
      </c>
      <c r="X15" s="8">
        <f>'Рейтинговая таблица организаций'!AY15</f>
        <v>76</v>
      </c>
      <c r="Y15" s="8">
        <f>'Рейтинговая таблица организаций'!AZ15</f>
        <v>79</v>
      </c>
      <c r="Z15" s="8">
        <f>'Рейтинговая таблица организаций'!BA15</f>
        <v>75.7</v>
      </c>
      <c r="AA15" s="8">
        <f>'Рейтинговая таблица организаций'!BB15</f>
        <v>84.899999999999991</v>
      </c>
    </row>
    <row r="16" spans="1:27" ht="41.4" x14ac:dyDescent="0.25">
      <c r="A16" s="7">
        <v>13</v>
      </c>
      <c r="B16" s="105" t="str">
        <f>'Рейтинговая таблица организаций'!B16</f>
        <v>муниципальное бюджетное общеобразовательное учреждение «Средняя школа № 17"</v>
      </c>
      <c r="C16" s="8">
        <f>100*'Рейтинговая таблица организаций'!D16/'Рейтинговая таблица организаций'!E16</f>
        <v>100</v>
      </c>
      <c r="D16" s="8">
        <f>100*'Рейтинговая таблица организаций'!F16/'Рейтинговая таблица организаций'!G16</f>
        <v>83.78378378378379</v>
      </c>
      <c r="E16" s="8">
        <f>'Рейтинговая таблица организаций'!M16</f>
        <v>92</v>
      </c>
      <c r="F16" s="8">
        <f>'Рейтинговая таблица организаций'!N16</f>
        <v>100</v>
      </c>
      <c r="G16" s="8">
        <f>100*'Рейтинговая таблица организаций'!I16/'Рейтинговая таблица организаций'!J16</f>
        <v>85.074626865671647</v>
      </c>
      <c r="H16" s="8">
        <f>100*'Рейтинговая таблица организаций'!K16/'Рейтинговая таблица организаций'!L16</f>
        <v>80</v>
      </c>
      <c r="I16" s="8">
        <f>'Рейтинговая таблица организаций'!O16</f>
        <v>83</v>
      </c>
      <c r="J16" s="8">
        <f>'Рейтинговая таблица организаций'!P16</f>
        <v>90.8</v>
      </c>
      <c r="K16" s="8">
        <f>'Рейтинговая таблица организаций'!V16</f>
        <v>100</v>
      </c>
      <c r="L16" s="8">
        <f>'Рейтинговая таблица организаций'!W16</f>
        <v>77</v>
      </c>
      <c r="M16" s="8">
        <f>'Рейтинговая таблица организаций'!X16</f>
        <v>55</v>
      </c>
      <c r="N16" s="8">
        <f>'Рейтинговая таблица организаций'!Y16</f>
        <v>77.5</v>
      </c>
      <c r="O16" s="8">
        <f>'Рейтинговая таблица организаций'!AD16</f>
        <v>0</v>
      </c>
      <c r="P16" s="8">
        <f>'Рейтинговая таблица организаций'!AE16</f>
        <v>40</v>
      </c>
      <c r="Q16" s="8">
        <f>'Рейтинговая таблица организаций'!AF16</f>
        <v>66.666666666666671</v>
      </c>
      <c r="R16" s="8">
        <f>'Рейтинговая таблица организаций'!AG16</f>
        <v>36</v>
      </c>
      <c r="S16" s="8">
        <f>'Рейтинговая таблица организаций'!AN16</f>
        <v>84</v>
      </c>
      <c r="T16" s="8">
        <f>'Рейтинговая таблица организаций'!AO16</f>
        <v>81</v>
      </c>
      <c r="U16" s="8">
        <f>'Рейтинговая таблица организаций'!AP16</f>
        <v>83</v>
      </c>
      <c r="V16" s="8">
        <f>'Рейтинговая таблица организаций'!AQ16</f>
        <v>82.6</v>
      </c>
      <c r="W16" s="8">
        <f>'Рейтинговая таблица организаций'!AX16</f>
        <v>59</v>
      </c>
      <c r="X16" s="8">
        <f>'Рейтинговая таблица организаций'!AY16</f>
        <v>86</v>
      </c>
      <c r="Y16" s="8">
        <f>'Рейтинговая таблица организаций'!AZ16</f>
        <v>75</v>
      </c>
      <c r="Z16" s="8">
        <f>'Рейтинговая таблица организаций'!BA16</f>
        <v>72.400000000000006</v>
      </c>
      <c r="AA16" s="8">
        <f>'Рейтинговая таблица организаций'!BB16</f>
        <v>71.859999999999985</v>
      </c>
    </row>
    <row r="17" spans="1:27" ht="41.4" x14ac:dyDescent="0.25">
      <c r="A17" s="7">
        <v>14</v>
      </c>
      <c r="B17" s="105" t="str">
        <f>'Рейтинговая таблица организаций'!B17</f>
        <v>муниципальное бюджетное общеобразовательное учреждение «Средняя школа № 18»</v>
      </c>
      <c r="C17" s="8">
        <f>100*'Рейтинговая таблица организаций'!D17/'Рейтинговая таблица организаций'!E17</f>
        <v>100</v>
      </c>
      <c r="D17" s="8">
        <f>100*'Рейтинговая таблица организаций'!F17/'Рейтинговая таблица организаций'!G17</f>
        <v>100</v>
      </c>
      <c r="E17" s="8">
        <f>'Рейтинговая таблица организаций'!M17</f>
        <v>100</v>
      </c>
      <c r="F17" s="8">
        <f>'Рейтинговая таблица организаций'!N17</f>
        <v>100</v>
      </c>
      <c r="G17" s="8">
        <f>100*'Рейтинговая таблица организаций'!I17/'Рейтинговая таблица организаций'!J17</f>
        <v>98.941798941798936</v>
      </c>
      <c r="H17" s="8">
        <f>100*'Рейтинговая таблица организаций'!K17/'Рейтинговая таблица организаций'!L17</f>
        <v>98.4375</v>
      </c>
      <c r="I17" s="8">
        <f>'Рейтинговая таблица организаций'!O17</f>
        <v>99</v>
      </c>
      <c r="J17" s="8">
        <f>'Рейтинговая таблица организаций'!P17</f>
        <v>99.6</v>
      </c>
      <c r="K17" s="8">
        <f>'Рейтинговая таблица организаций'!V17</f>
        <v>100</v>
      </c>
      <c r="L17" s="8">
        <f>'Рейтинговая таблица организаций'!W17</f>
        <v>98</v>
      </c>
      <c r="M17" s="8">
        <f>'Рейтинговая таблица организаций'!X17</f>
        <v>97</v>
      </c>
      <c r="N17" s="8">
        <f>'Рейтинговая таблица организаций'!Y17</f>
        <v>98.5</v>
      </c>
      <c r="O17" s="8">
        <f>'Рейтинговая таблица организаций'!AD17</f>
        <v>80</v>
      </c>
      <c r="P17" s="8">
        <f>'Рейтинговая таблица организаций'!AE17</f>
        <v>100</v>
      </c>
      <c r="Q17" s="8">
        <f>'Рейтинговая таблица организаций'!AF17</f>
        <v>88.235294117647058</v>
      </c>
      <c r="R17" s="8">
        <f>'Рейтинговая таблица организаций'!AG17</f>
        <v>90.5</v>
      </c>
      <c r="S17" s="8">
        <f>'Рейтинговая таблица организаций'!AN17</f>
        <v>98</v>
      </c>
      <c r="T17" s="8">
        <f>'Рейтинговая таблица организаций'!AO17</f>
        <v>98</v>
      </c>
      <c r="U17" s="8">
        <f>'Рейтинговая таблица организаций'!AP17</f>
        <v>98</v>
      </c>
      <c r="V17" s="8">
        <f>'Рейтинговая таблица организаций'!AQ17</f>
        <v>98</v>
      </c>
      <c r="W17" s="8">
        <f>'Рейтинговая таблица организаций'!AX17</f>
        <v>99</v>
      </c>
      <c r="X17" s="8">
        <f>'Рейтинговая таблица организаций'!AY17</f>
        <v>99</v>
      </c>
      <c r="Y17" s="8">
        <f>'Рейтинговая таблица организаций'!AZ17</f>
        <v>98</v>
      </c>
      <c r="Z17" s="8">
        <f>'Рейтинговая таблица организаций'!BA17</f>
        <v>98.5</v>
      </c>
      <c r="AA17" s="8">
        <f>'Рейтинговая таблица организаций'!BB17</f>
        <v>97.02000000000001</v>
      </c>
    </row>
    <row r="18" spans="1:27" ht="41.4" x14ac:dyDescent="0.25">
      <c r="A18" s="7">
        <v>15</v>
      </c>
      <c r="B18" s="105" t="str">
        <f>'Рейтинговая таблица организаций'!B18</f>
        <v>муниципальное бюджетное общеобразовательное учреждение «Средняя школа № 19»</v>
      </c>
      <c r="C18" s="8">
        <f>100*'Рейтинговая таблица организаций'!D18/'Рейтинговая таблица организаций'!E18</f>
        <v>100</v>
      </c>
      <c r="D18" s="8">
        <f>100*'Рейтинговая таблица организаций'!F18/'Рейтинговая таблица организаций'!G18</f>
        <v>97.560975609756099</v>
      </c>
      <c r="E18" s="8">
        <f>'Рейтинговая таблица организаций'!M18</f>
        <v>99</v>
      </c>
      <c r="F18" s="8">
        <f>'Рейтинговая таблица организаций'!N18</f>
        <v>100</v>
      </c>
      <c r="G18" s="8">
        <f>100*'Рейтинговая таблица организаций'!I18/'Рейтинговая таблица организаций'!J18</f>
        <v>88.209606986899558</v>
      </c>
      <c r="H18" s="8">
        <f>100*'Рейтинговая таблица организаций'!K18/'Рейтинговая таблица организаций'!L18</f>
        <v>85.663082437275989</v>
      </c>
      <c r="I18" s="8">
        <f>'Рейтинговая таблица организаций'!O18</f>
        <v>87</v>
      </c>
      <c r="J18" s="8">
        <f>'Рейтинговая таблица организаций'!P18</f>
        <v>94.5</v>
      </c>
      <c r="K18" s="8">
        <f>'Рейтинговая таблица организаций'!V18</f>
        <v>100</v>
      </c>
      <c r="L18" s="8">
        <f>'Рейтинговая таблица организаций'!W18</f>
        <v>80</v>
      </c>
      <c r="M18" s="8">
        <f>'Рейтинговая таблица организаций'!X18</f>
        <v>60</v>
      </c>
      <c r="N18" s="8">
        <f>'Рейтинговая таблица организаций'!Y18</f>
        <v>80</v>
      </c>
      <c r="O18" s="8">
        <f>'Рейтинговая таблица организаций'!AD18</f>
        <v>80</v>
      </c>
      <c r="P18" s="8">
        <f>'Рейтинговая таблица организаций'!AE18</f>
        <v>40</v>
      </c>
      <c r="Q18" s="8">
        <f>'Рейтинговая таблица организаций'!AF18</f>
        <v>33.333333333333336</v>
      </c>
      <c r="R18" s="8">
        <f>'Рейтинговая таблица организаций'!AG18</f>
        <v>50</v>
      </c>
      <c r="S18" s="8">
        <f>'Рейтинговая таблица организаций'!AN18</f>
        <v>88</v>
      </c>
      <c r="T18" s="8">
        <f>'Рейтинговая таблица организаций'!AO18</f>
        <v>84</v>
      </c>
      <c r="U18" s="8">
        <f>'Рейтинговая таблица организаций'!AP18</f>
        <v>92</v>
      </c>
      <c r="V18" s="8">
        <f>'Рейтинговая таблица организаций'!AQ18</f>
        <v>87.2</v>
      </c>
      <c r="W18" s="8">
        <f>'Рейтинговая таблица организаций'!AX18</f>
        <v>79</v>
      </c>
      <c r="X18" s="8">
        <f>'Рейтинговая таблица организаций'!AY18</f>
        <v>85</v>
      </c>
      <c r="Y18" s="8">
        <f>'Рейтинговая таблица организаций'!AZ18</f>
        <v>84</v>
      </c>
      <c r="Z18" s="8">
        <f>'Рейтинговая таблица организаций'!BA18</f>
        <v>82.7</v>
      </c>
      <c r="AA18" s="8">
        <f>'Рейтинговая таблица организаций'!BB18</f>
        <v>78.88</v>
      </c>
    </row>
    <row r="19" spans="1:27" ht="41.4" x14ac:dyDescent="0.25">
      <c r="A19" s="7">
        <v>16</v>
      </c>
      <c r="B19" s="105" t="str">
        <f>'Рейтинговая таблица организаций'!B19</f>
        <v>муниципальное бюджетное общеобразовательное учреждение «Средняя школа № 20»</v>
      </c>
      <c r="C19" s="8">
        <f>100*'Рейтинговая таблица организаций'!D19/'Рейтинговая таблица организаций'!E19</f>
        <v>100</v>
      </c>
      <c r="D19" s="8">
        <f>100*'Рейтинговая таблица организаций'!F19/'Рейтинговая таблица организаций'!G19</f>
        <v>89.473684210526315</v>
      </c>
      <c r="E19" s="8">
        <f>'Рейтинговая таблица организаций'!M19</f>
        <v>95</v>
      </c>
      <c r="F19" s="8">
        <f>'Рейтинговая таблица организаций'!N19</f>
        <v>100</v>
      </c>
      <c r="G19" s="8">
        <f>100*'Рейтинговая таблица организаций'!I19/'Рейтинговая таблица организаций'!J19</f>
        <v>98.951048951048946</v>
      </c>
      <c r="H19" s="8">
        <f>100*'Рейтинговая таблица организаций'!K19/'Рейтинговая таблица организаций'!L19</f>
        <v>96.688741721854299</v>
      </c>
      <c r="I19" s="8">
        <f>'Рейтинговая таблица организаций'!O19</f>
        <v>98</v>
      </c>
      <c r="J19" s="8">
        <f>'Рейтинговая таблица организаций'!P19</f>
        <v>97.7</v>
      </c>
      <c r="K19" s="8">
        <f>'Рейтинговая таблица организаций'!V19</f>
        <v>100</v>
      </c>
      <c r="L19" s="8">
        <f>'Рейтинговая таблица организаций'!W19</f>
        <v>94</v>
      </c>
      <c r="M19" s="8">
        <f>'Рейтинговая таблица организаций'!X19</f>
        <v>89</v>
      </c>
      <c r="N19" s="8">
        <f>'Рейтинговая таблица организаций'!Y19</f>
        <v>94.5</v>
      </c>
      <c r="O19" s="8">
        <f>'Рейтинговая таблица организаций'!AD19</f>
        <v>40</v>
      </c>
      <c r="P19" s="8">
        <f>'Рейтинговая таблица организаций'!AE19</f>
        <v>100</v>
      </c>
      <c r="Q19" s="8">
        <f>'Рейтинговая таблица организаций'!AF19</f>
        <v>93.939393939393938</v>
      </c>
      <c r="R19" s="8">
        <f>'Рейтинговая таблица организаций'!AG19</f>
        <v>80.2</v>
      </c>
      <c r="S19" s="8">
        <f>'Рейтинговая таблица организаций'!AN19</f>
        <v>95</v>
      </c>
      <c r="T19" s="8">
        <f>'Рейтинговая таблица организаций'!AO19</f>
        <v>94</v>
      </c>
      <c r="U19" s="8">
        <f>'Рейтинговая таблица организаций'!AP19</f>
        <v>97</v>
      </c>
      <c r="V19" s="8">
        <f>'Рейтинговая таблица организаций'!AQ19</f>
        <v>95</v>
      </c>
      <c r="W19" s="8">
        <f>'Рейтинговая таблица организаций'!AX19</f>
        <v>92</v>
      </c>
      <c r="X19" s="8">
        <f>'Рейтинговая таблица организаций'!AY19</f>
        <v>95</v>
      </c>
      <c r="Y19" s="8">
        <f>'Рейтинговая таблица организаций'!AZ19</f>
        <v>94</v>
      </c>
      <c r="Z19" s="8">
        <f>'Рейтинговая таблица организаций'!BA19</f>
        <v>93.6</v>
      </c>
      <c r="AA19" s="8">
        <f>'Рейтинговая таблица организаций'!BB19</f>
        <v>92.2</v>
      </c>
    </row>
    <row r="20" spans="1:27" ht="41.4" x14ac:dyDescent="0.25">
      <c r="A20" s="7">
        <v>17</v>
      </c>
      <c r="B20" s="105" t="str">
        <f>'Рейтинговая таблица организаций'!B20</f>
        <v>муниципальное автономное общеобразовательное учреждение лицей № 21</v>
      </c>
      <c r="C20" s="8">
        <f>100*'Рейтинговая таблица организаций'!D20/'Рейтинговая таблица организаций'!E20</f>
        <v>85.714285714285708</v>
      </c>
      <c r="D20" s="8">
        <f>100*'Рейтинговая таблица организаций'!F20/'Рейтинговая таблица организаций'!G20</f>
        <v>100</v>
      </c>
      <c r="E20" s="8">
        <f>'Рейтинговая таблица организаций'!M20</f>
        <v>93</v>
      </c>
      <c r="F20" s="8">
        <f>'Рейтинговая таблица организаций'!N20</f>
        <v>100</v>
      </c>
      <c r="G20" s="8">
        <f>100*'Рейтинговая таблица организаций'!I20/'Рейтинговая таблица организаций'!J20</f>
        <v>99.782608695652172</v>
      </c>
      <c r="H20" s="8">
        <f>100*'Рейтинговая таблица организаций'!K20/'Рейтинговая таблица организаций'!L20</f>
        <v>97.989949748743712</v>
      </c>
      <c r="I20" s="8">
        <f>'Рейтинговая таблица организаций'!O20</f>
        <v>99</v>
      </c>
      <c r="J20" s="8">
        <f>'Рейтинговая таблица организаций'!P20</f>
        <v>97.5</v>
      </c>
      <c r="K20" s="8">
        <f>'Рейтинговая таблица организаций'!V20</f>
        <v>100</v>
      </c>
      <c r="L20" s="8">
        <f>'Рейтинговая таблица организаций'!W20</f>
        <v>99</v>
      </c>
      <c r="M20" s="8">
        <f>'Рейтинговая таблица организаций'!X20</f>
        <v>99</v>
      </c>
      <c r="N20" s="8">
        <f>'Рейтинговая таблица организаций'!Y20</f>
        <v>99.5</v>
      </c>
      <c r="O20" s="8">
        <f>'Рейтинговая таблица организаций'!AD20</f>
        <v>20</v>
      </c>
      <c r="P20" s="8">
        <f>'Рейтинговая таблица организаций'!AE20</f>
        <v>100</v>
      </c>
      <c r="Q20" s="8">
        <f>'Рейтинговая таблица организаций'!AF20</f>
        <v>100</v>
      </c>
      <c r="R20" s="8">
        <f>'Рейтинговая таблица организаций'!AG20</f>
        <v>76</v>
      </c>
      <c r="S20" s="8">
        <f>'Рейтинговая таблица организаций'!AN20</f>
        <v>100</v>
      </c>
      <c r="T20" s="8">
        <f>'Рейтинговая таблица организаций'!AO20</f>
        <v>99</v>
      </c>
      <c r="U20" s="8">
        <f>'Рейтинговая таблица организаций'!AP20</f>
        <v>100</v>
      </c>
      <c r="V20" s="8">
        <f>'Рейтинговая таблица организаций'!AQ20</f>
        <v>99.6</v>
      </c>
      <c r="W20" s="8">
        <f>'Рейтинговая таблица организаций'!AX20</f>
        <v>98</v>
      </c>
      <c r="X20" s="8">
        <f>'Рейтинговая таблица организаций'!AY20</f>
        <v>99</v>
      </c>
      <c r="Y20" s="8">
        <f>'Рейтинговая таблица организаций'!AZ20</f>
        <v>99</v>
      </c>
      <c r="Z20" s="8">
        <f>'Рейтинговая таблица организаций'!BA20</f>
        <v>98.7</v>
      </c>
      <c r="AA20" s="8">
        <f>'Рейтинговая таблица организаций'!BB20</f>
        <v>94.26</v>
      </c>
    </row>
    <row r="21" spans="1:27" ht="41.4" x14ac:dyDescent="0.25">
      <c r="A21" s="7">
        <v>18</v>
      </c>
      <c r="B21" s="105" t="str">
        <f>'Рейтинговая таблица организаций'!B21</f>
        <v>муниципальное бюджетное общеобразовательное учреждение «Лицей № 22»</v>
      </c>
      <c r="C21" s="8">
        <f>100*'Рейтинговая таблица организаций'!D21/'Рейтинговая таблица организаций'!E21</f>
        <v>100</v>
      </c>
      <c r="D21" s="8">
        <f>100*'Рейтинговая таблица организаций'!F21/'Рейтинговая таблица организаций'!G21</f>
        <v>100</v>
      </c>
      <c r="E21" s="8">
        <f>'Рейтинговая таблица организаций'!M21</f>
        <v>100</v>
      </c>
      <c r="F21" s="8">
        <f>'Рейтинговая таблица организаций'!N21</f>
        <v>100</v>
      </c>
      <c r="G21" s="8">
        <f>100*'Рейтинговая таблица организаций'!I21/'Рейтинговая таблица организаций'!J21</f>
        <v>100</v>
      </c>
      <c r="H21" s="8">
        <f>100*'Рейтинговая таблица организаций'!K21/'Рейтинговая таблица организаций'!L21</f>
        <v>100</v>
      </c>
      <c r="I21" s="8">
        <f>'Рейтинговая таблица организаций'!O21</f>
        <v>100</v>
      </c>
      <c r="J21" s="8">
        <f>'Рейтинговая таблица организаций'!P21</f>
        <v>100</v>
      </c>
      <c r="K21" s="8">
        <f>'Рейтинговая таблица организаций'!V21</f>
        <v>100</v>
      </c>
      <c r="L21" s="8">
        <f>'Рейтинговая таблица организаций'!W21</f>
        <v>99</v>
      </c>
      <c r="M21" s="8">
        <f>'Рейтинговая таблица организаций'!X21</f>
        <v>98</v>
      </c>
      <c r="N21" s="8">
        <f>'Рейтинговая таблица организаций'!Y21</f>
        <v>99</v>
      </c>
      <c r="O21" s="8">
        <f>'Рейтинговая таблица организаций'!AD21</f>
        <v>60</v>
      </c>
      <c r="P21" s="8">
        <f>'Рейтинговая таблица организаций'!AE21</f>
        <v>100</v>
      </c>
      <c r="Q21" s="8">
        <f>'Рейтинговая таблица организаций'!AF21</f>
        <v>100</v>
      </c>
      <c r="R21" s="8">
        <f>'Рейтинговая таблица организаций'!AG21</f>
        <v>88</v>
      </c>
      <c r="S21" s="8">
        <f>'Рейтинговая таблица организаций'!AN21</f>
        <v>100</v>
      </c>
      <c r="T21" s="8">
        <f>'Рейтинговая таблица организаций'!AO21</f>
        <v>98</v>
      </c>
      <c r="U21" s="8">
        <f>'Рейтинговая таблица организаций'!AP21</f>
        <v>100</v>
      </c>
      <c r="V21" s="8">
        <f>'Рейтинговая таблица организаций'!AQ21</f>
        <v>99.2</v>
      </c>
      <c r="W21" s="8">
        <f>'Рейтинговая таблица организаций'!AX21</f>
        <v>98</v>
      </c>
      <c r="X21" s="8">
        <f>'Рейтинговая таблица организаций'!AY21</f>
        <v>98</v>
      </c>
      <c r="Y21" s="8">
        <f>'Рейтинговая таблица организаций'!AZ21</f>
        <v>100</v>
      </c>
      <c r="Z21" s="8">
        <f>'Рейтинговая таблица организаций'!BA21</f>
        <v>99</v>
      </c>
      <c r="AA21" s="8">
        <f>'Рейтинговая таблица организаций'!BB21</f>
        <v>97.039999999999992</v>
      </c>
    </row>
    <row r="22" spans="1:27" ht="41.4" x14ac:dyDescent="0.25">
      <c r="A22" s="7">
        <v>19</v>
      </c>
      <c r="B22" s="105" t="str">
        <f>'Рейтинговая таблица организаций'!B22</f>
        <v>муниципальное бюджетное общеобразовательное учреждение «Гимназия № 23»</v>
      </c>
      <c r="C22" s="8">
        <f>100*'Рейтинговая таблица организаций'!D22/'Рейтинговая таблица организаций'!E22</f>
        <v>100</v>
      </c>
      <c r="D22" s="8">
        <f>100*'Рейтинговая таблица организаций'!F22/'Рейтинговая таблица организаций'!G22</f>
        <v>100</v>
      </c>
      <c r="E22" s="8">
        <f>'Рейтинговая таблица организаций'!M22</f>
        <v>100</v>
      </c>
      <c r="F22" s="8">
        <f>'Рейтинговая таблица организаций'!N22</f>
        <v>100</v>
      </c>
      <c r="G22" s="8">
        <f>100*'Рейтинговая таблица организаций'!I22/'Рейтинговая таблица организаций'!J22</f>
        <v>99.496221662468514</v>
      </c>
      <c r="H22" s="8">
        <f>100*'Рейтинговая таблица организаций'!K22/'Рейтинговая таблица организаций'!L22</f>
        <v>97.238658777120321</v>
      </c>
      <c r="I22" s="8">
        <f>'Рейтинговая таблица организаций'!O22</f>
        <v>98</v>
      </c>
      <c r="J22" s="8">
        <f>'Рейтинговая таблица организаций'!P22</f>
        <v>99.2</v>
      </c>
      <c r="K22" s="8">
        <f>'Рейтинговая таблица организаций'!V22</f>
        <v>100</v>
      </c>
      <c r="L22" s="8">
        <f>'Рейтинговая таблица организаций'!W22</f>
        <v>98</v>
      </c>
      <c r="M22" s="8">
        <f>'Рейтинговая таблица организаций'!X22</f>
        <v>97</v>
      </c>
      <c r="N22" s="8">
        <f>'Рейтинговая таблица организаций'!Y22</f>
        <v>98.5</v>
      </c>
      <c r="O22" s="8">
        <f>'Рейтинговая таблица организаций'!AD22</f>
        <v>100</v>
      </c>
      <c r="P22" s="8">
        <f>'Рейтинговая таблица организаций'!AE22</f>
        <v>100</v>
      </c>
      <c r="Q22" s="8">
        <f>'Рейтинговая таблица организаций'!AF22</f>
        <v>100</v>
      </c>
      <c r="R22" s="8">
        <f>'Рейтинговая таблица организаций'!AG22</f>
        <v>100</v>
      </c>
      <c r="S22" s="8">
        <f>'Рейтинговая таблица организаций'!AN22</f>
        <v>100</v>
      </c>
      <c r="T22" s="8">
        <f>'Рейтинговая таблица организаций'!AO22</f>
        <v>100</v>
      </c>
      <c r="U22" s="8">
        <f>'Рейтинговая таблица организаций'!AP22</f>
        <v>99</v>
      </c>
      <c r="V22" s="8">
        <f>'Рейтинговая таблица организаций'!AQ22</f>
        <v>99.8</v>
      </c>
      <c r="W22" s="8">
        <f>'Рейтинговая таблица организаций'!AX22</f>
        <v>96</v>
      </c>
      <c r="X22" s="8">
        <f>'Рейтинговая таблица организаций'!AY22</f>
        <v>99</v>
      </c>
      <c r="Y22" s="8">
        <f>'Рейтинговая таблица организаций'!AZ22</f>
        <v>99</v>
      </c>
      <c r="Z22" s="8">
        <f>'Рейтинговая таблица организаций'!BA22</f>
        <v>98.1</v>
      </c>
      <c r="AA22" s="8">
        <f>'Рейтинговая таблица организаций'!BB22</f>
        <v>99.12</v>
      </c>
    </row>
    <row r="23" spans="1:27" ht="41.4" x14ac:dyDescent="0.25">
      <c r="A23" s="7">
        <v>20</v>
      </c>
      <c r="B23" s="105" t="str">
        <f>'Рейтинговая таблица организаций'!B23</f>
        <v>муниципальное бюджетное общеобразовательное учреждение «Средняя школа № 24»</v>
      </c>
      <c r="C23" s="8">
        <f>100*'Рейтинговая таблица организаций'!D23/'Рейтинговая таблица организаций'!E23</f>
        <v>85.714285714285708</v>
      </c>
      <c r="D23" s="8">
        <f>100*'Рейтинговая таблица организаций'!F23/'Рейтинговая таблица организаций'!G23</f>
        <v>86.36363636363636</v>
      </c>
      <c r="E23" s="8">
        <f>'Рейтинговая таблица организаций'!M23</f>
        <v>86</v>
      </c>
      <c r="F23" s="8">
        <f>'Рейтинговая таблица организаций'!N23</f>
        <v>100</v>
      </c>
      <c r="G23" s="8">
        <f>100*'Рейтинговая таблица организаций'!I23/'Рейтинговая таблица организаций'!J23</f>
        <v>97.109826589595372</v>
      </c>
      <c r="H23" s="8">
        <f>100*'Рейтинговая таблица организаций'!K23/'Рейтинговая таблица организаций'!L23</f>
        <v>95.073891625615758</v>
      </c>
      <c r="I23" s="8">
        <f>'Рейтинговая таблица организаций'!O23</f>
        <v>96</v>
      </c>
      <c r="J23" s="8">
        <f>'Рейтинговая таблица организаций'!P23</f>
        <v>94.2</v>
      </c>
      <c r="K23" s="8">
        <f>'Рейтинговая таблица организаций'!V23</f>
        <v>80</v>
      </c>
      <c r="L23" s="8">
        <f>'Рейтинговая таблица организаций'!W23</f>
        <v>76</v>
      </c>
      <c r="M23" s="8">
        <f>'Рейтинговая таблица организаций'!X23</f>
        <v>73</v>
      </c>
      <c r="N23" s="8">
        <f>'Рейтинговая таблица организаций'!Y23</f>
        <v>76.5</v>
      </c>
      <c r="O23" s="8">
        <f>'Рейтинговая таблица организаций'!AD23</f>
        <v>20</v>
      </c>
      <c r="P23" s="8">
        <f>'Рейтинговая таблица организаций'!AE23</f>
        <v>80</v>
      </c>
      <c r="Q23" s="8">
        <f>'Рейтинговая таблица организаций'!AF23</f>
        <v>100</v>
      </c>
      <c r="R23" s="8">
        <f>'Рейтинговая таблица организаций'!AG23</f>
        <v>68</v>
      </c>
      <c r="S23" s="8">
        <f>'Рейтинговая таблица организаций'!AN23</f>
        <v>89</v>
      </c>
      <c r="T23" s="8">
        <f>'Рейтинговая таблица организаций'!AO23</f>
        <v>91</v>
      </c>
      <c r="U23" s="8">
        <f>'Рейтинговая таблица организаций'!AP23</f>
        <v>96</v>
      </c>
      <c r="V23" s="8">
        <f>'Рейтинговая таблица организаций'!AQ23</f>
        <v>91.2</v>
      </c>
      <c r="W23" s="8">
        <f>'Рейтинговая таблица организаций'!AX23</f>
        <v>87</v>
      </c>
      <c r="X23" s="8">
        <f>'Рейтинговая таблица организаций'!AY23</f>
        <v>86</v>
      </c>
      <c r="Y23" s="8">
        <f>'Рейтинговая таблица организаций'!AZ23</f>
        <v>91</v>
      </c>
      <c r="Z23" s="8">
        <f>'Рейтинговая таблица организаций'!BA23</f>
        <v>88.8</v>
      </c>
      <c r="AA23" s="8">
        <f>'Рейтинговая таблица организаций'!BB23</f>
        <v>83.74</v>
      </c>
    </row>
    <row r="24" spans="1:27" ht="69" x14ac:dyDescent="0.25">
      <c r="A24" s="7">
        <v>21</v>
      </c>
      <c r="B24" s="105" t="str">
        <f>'Рейтинговая таблица организаций'!B24</f>
        <v>муниципальное бюджетное общеобразовательное учреждение «Средняя школа № 26 с углубленным изучением предметов естественнонаучного цикла»</v>
      </c>
      <c r="C24" s="8">
        <f>100*'Рейтинговая таблица организаций'!D24/'Рейтинговая таблица организаций'!E24</f>
        <v>100</v>
      </c>
      <c r="D24" s="8">
        <f>100*'Рейтинговая таблица организаций'!F24/'Рейтинговая таблица организаций'!G24</f>
        <v>94.871794871794876</v>
      </c>
      <c r="E24" s="8">
        <f>'Рейтинговая таблица организаций'!M24</f>
        <v>97</v>
      </c>
      <c r="F24" s="8">
        <f>'Рейтинговая таблица организаций'!N24</f>
        <v>100</v>
      </c>
      <c r="G24" s="8">
        <f>100*'Рейтинговая таблица организаций'!I24/'Рейтинговая таблица организаций'!J24</f>
        <v>98.540145985401466</v>
      </c>
      <c r="H24" s="8">
        <f>100*'Рейтинговая таблица организаций'!K24/'Рейтинговая таблица организаций'!L24</f>
        <v>98.913043478260875</v>
      </c>
      <c r="I24" s="8">
        <f>'Рейтинговая таблица организаций'!O24</f>
        <v>99</v>
      </c>
      <c r="J24" s="8">
        <f>'Рейтинговая таблица организаций'!P24</f>
        <v>98.7</v>
      </c>
      <c r="K24" s="8">
        <f>'Рейтинговая таблица организаций'!V24</f>
        <v>100</v>
      </c>
      <c r="L24" s="8">
        <f>'Рейтинговая таблица организаций'!W24</f>
        <v>100</v>
      </c>
      <c r="M24" s="8">
        <f>'Рейтинговая таблица организаций'!X24</f>
        <v>100</v>
      </c>
      <c r="N24" s="8">
        <f>'Рейтинговая таблица организаций'!Y24</f>
        <v>100</v>
      </c>
      <c r="O24" s="8">
        <f>'Рейтинговая таблица организаций'!AD24</f>
        <v>20</v>
      </c>
      <c r="P24" s="8">
        <f>'Рейтинговая таблица организаций'!AE24</f>
        <v>100</v>
      </c>
      <c r="Q24" s="8">
        <f>'Рейтинговая таблица организаций'!AF24</f>
        <v>100</v>
      </c>
      <c r="R24" s="8">
        <f>'Рейтинговая таблица организаций'!AG24</f>
        <v>76</v>
      </c>
      <c r="S24" s="8">
        <f>'Рейтинговая таблица организаций'!AN24</f>
        <v>99</v>
      </c>
      <c r="T24" s="8">
        <f>'Рейтинговая таблица организаций'!AO24</f>
        <v>100</v>
      </c>
      <c r="U24" s="8">
        <f>'Рейтинговая таблица организаций'!AP24</f>
        <v>97</v>
      </c>
      <c r="V24" s="8">
        <f>'Рейтинговая таблица организаций'!AQ24</f>
        <v>99</v>
      </c>
      <c r="W24" s="8">
        <f>'Рейтинговая таблица организаций'!AX24</f>
        <v>100</v>
      </c>
      <c r="X24" s="8">
        <f>'Рейтинговая таблица организаций'!AY24</f>
        <v>98</v>
      </c>
      <c r="Y24" s="8">
        <f>'Рейтинговая таблица организаций'!AZ24</f>
        <v>98</v>
      </c>
      <c r="Z24" s="8">
        <f>'Рейтинговая таблица организаций'!BA24</f>
        <v>98.6</v>
      </c>
      <c r="AA24" s="8">
        <f>'Рейтинговая таблица организаций'!BB24</f>
        <v>94.46</v>
      </c>
    </row>
    <row r="25" spans="1:27" ht="41.4" x14ac:dyDescent="0.25">
      <c r="A25" s="7">
        <v>22</v>
      </c>
      <c r="B25" s="105" t="str">
        <f>'Рейтинговая таблица организаций'!B25</f>
        <v>муниципальное бюджетное общеобразовательное учреждение «Средняя школа № 28»</v>
      </c>
      <c r="C25" s="8">
        <f>100*'Рейтинговая таблица организаций'!D25/'Рейтинговая таблица организаций'!E25</f>
        <v>84.615384615384613</v>
      </c>
      <c r="D25" s="8">
        <f>100*'Рейтинговая таблица организаций'!F25/'Рейтинговая таблица организаций'!G25</f>
        <v>78.94736842105263</v>
      </c>
      <c r="E25" s="8">
        <f>'Рейтинговая таблица организаций'!M25</f>
        <v>82</v>
      </c>
      <c r="F25" s="8">
        <f>'Рейтинговая таблица организаций'!N25</f>
        <v>100</v>
      </c>
      <c r="G25" s="8">
        <f>100*'Рейтинговая таблица организаций'!I25/'Рейтинговая таблица организаций'!J25</f>
        <v>90.243902439024396</v>
      </c>
      <c r="H25" s="8">
        <f>100*'Рейтинговая таблица организаций'!K25/'Рейтинговая таблица организаций'!L25</f>
        <v>92.156862745098039</v>
      </c>
      <c r="I25" s="8">
        <f>'Рейтинговая таблица организаций'!O25</f>
        <v>91</v>
      </c>
      <c r="J25" s="8">
        <f>'Рейтинговая таблица организаций'!P25</f>
        <v>91</v>
      </c>
      <c r="K25" s="8">
        <f>'Рейтинговая таблица организаций'!V25</f>
        <v>100</v>
      </c>
      <c r="L25" s="8">
        <f>'Рейтинговая таблица организаций'!W25</f>
        <v>79</v>
      </c>
      <c r="M25" s="8">
        <f>'Рейтинговая таблица организаций'!X25</f>
        <v>58</v>
      </c>
      <c r="N25" s="8">
        <f>'Рейтинговая таблица организаций'!Y25</f>
        <v>79</v>
      </c>
      <c r="O25" s="8">
        <f>'Рейтинговая таблица организаций'!AD25</f>
        <v>0</v>
      </c>
      <c r="P25" s="8">
        <f>'Рейтинговая таблица организаций'!AE25</f>
        <v>40</v>
      </c>
      <c r="Q25" s="8">
        <f>'Рейтинговая таблица организаций'!AF25</f>
        <v>75</v>
      </c>
      <c r="R25" s="8">
        <f>'Рейтинговая таблица организаций'!AG25</f>
        <v>38.5</v>
      </c>
      <c r="S25" s="8">
        <f>'Рейтинговая таблица организаций'!AN25</f>
        <v>91</v>
      </c>
      <c r="T25" s="8">
        <f>'Рейтинговая таблица организаций'!AO25</f>
        <v>89</v>
      </c>
      <c r="U25" s="8">
        <f>'Рейтинговая таблица организаций'!AP25</f>
        <v>95</v>
      </c>
      <c r="V25" s="8">
        <f>'Рейтинговая таблица организаций'!AQ25</f>
        <v>91</v>
      </c>
      <c r="W25" s="8">
        <f>'Рейтинговая таблица организаций'!AX25</f>
        <v>82</v>
      </c>
      <c r="X25" s="8">
        <f>'Рейтинговая таблица организаций'!AY25</f>
        <v>86</v>
      </c>
      <c r="Y25" s="8">
        <f>'Рейтинговая таблица организаций'!AZ25</f>
        <v>86</v>
      </c>
      <c r="Z25" s="8">
        <f>'Рейтинговая таблица организаций'!BA25</f>
        <v>84.8</v>
      </c>
      <c r="AA25" s="8">
        <f>'Рейтинговая таблица организаций'!BB25</f>
        <v>76.86</v>
      </c>
    </row>
    <row r="26" spans="1:27" ht="41.4" x14ac:dyDescent="0.25">
      <c r="A26" s="7">
        <v>23</v>
      </c>
      <c r="B26" s="105" t="str">
        <f>'Рейтинговая таблица организаций'!B26</f>
        <v>муниципальное бюджетное общеобразовательное учреждение «Средняя школа № 29»</v>
      </c>
      <c r="C26" s="8">
        <f>100*'Рейтинговая таблица организаций'!D26/'Рейтинговая таблица организаций'!E26</f>
        <v>100</v>
      </c>
      <c r="D26" s="8">
        <f>100*'Рейтинговая таблица организаций'!F26/'Рейтинговая таблица организаций'!G26</f>
        <v>100</v>
      </c>
      <c r="E26" s="8">
        <f>'Рейтинговая таблица организаций'!M26</f>
        <v>100</v>
      </c>
      <c r="F26" s="8">
        <f>'Рейтинговая таблица организаций'!N26</f>
        <v>100</v>
      </c>
      <c r="G26" s="8">
        <f>100*'Рейтинговая таблица организаций'!I26/'Рейтинговая таблица организаций'!J26</f>
        <v>87.5</v>
      </c>
      <c r="H26" s="8">
        <f>100*'Рейтинговая таблица организаций'!K26/'Рейтинговая таблица организаций'!L26</f>
        <v>78.94736842105263</v>
      </c>
      <c r="I26" s="8">
        <f>'Рейтинговая таблица организаций'!O26</f>
        <v>83</v>
      </c>
      <c r="J26" s="8">
        <f>'Рейтинговая таблица организаций'!P26</f>
        <v>93.2</v>
      </c>
      <c r="K26" s="8">
        <f>'Рейтинговая таблица организаций'!V26</f>
        <v>100</v>
      </c>
      <c r="L26" s="8">
        <f>'Рейтинговая таблица организаций'!W26</f>
        <v>73</v>
      </c>
      <c r="M26" s="8">
        <f>'Рейтинговая таблица организаций'!X26</f>
        <v>46</v>
      </c>
      <c r="N26" s="8">
        <f>'Рейтинговая таблица организаций'!Y26</f>
        <v>73</v>
      </c>
      <c r="O26" s="8">
        <f>'Рейтинговая таблица организаций'!AD26</f>
        <v>60</v>
      </c>
      <c r="P26" s="8">
        <f>'Рейтинговая таблица организаций'!AE26</f>
        <v>80</v>
      </c>
      <c r="Q26" s="8">
        <f>'Рейтинговая таблица организаций'!AF26</f>
        <v>75</v>
      </c>
      <c r="R26" s="8">
        <f>'Рейтинговая таблица организаций'!AG26</f>
        <v>72.5</v>
      </c>
      <c r="S26" s="8">
        <f>'Рейтинговая таблица организаций'!AN26</f>
        <v>72</v>
      </c>
      <c r="T26" s="8">
        <f>'Рейтинговая таблица организаций'!AO26</f>
        <v>76</v>
      </c>
      <c r="U26" s="8">
        <f>'Рейтинговая таблица организаций'!AP26</f>
        <v>78</v>
      </c>
      <c r="V26" s="8">
        <f>'Рейтинговая таблица организаций'!AQ26</f>
        <v>74.8</v>
      </c>
      <c r="W26" s="8">
        <f>'Рейтинговая таблица организаций'!AX26</f>
        <v>58</v>
      </c>
      <c r="X26" s="8">
        <f>'Рейтинговая таблица организаций'!AY26</f>
        <v>74</v>
      </c>
      <c r="Y26" s="8">
        <f>'Рейтинговая таблица организаций'!AZ26</f>
        <v>63</v>
      </c>
      <c r="Z26" s="8">
        <f>'Рейтинговая таблица организаций'!BA26</f>
        <v>63.7</v>
      </c>
      <c r="AA26" s="8">
        <f>'Рейтинговая таблица организаций'!BB26</f>
        <v>75.44</v>
      </c>
    </row>
    <row r="27" spans="1:27" ht="41.4" x14ac:dyDescent="0.25">
      <c r="A27" s="7">
        <v>24</v>
      </c>
      <c r="B27" s="105" t="str">
        <f>'Рейтинговая таблица организаций'!B27</f>
        <v>муниципальное бюджетное общеобразовательное учреждение «Гимназия № 30»</v>
      </c>
      <c r="C27" s="8">
        <f>100*'Рейтинговая таблица организаций'!D27/'Рейтинговая таблица организаций'!E27</f>
        <v>100</v>
      </c>
      <c r="D27" s="8">
        <f>100*'Рейтинговая таблица организаций'!F27/'Рейтинговая таблица организаций'!G27</f>
        <v>97.777777777777771</v>
      </c>
      <c r="E27" s="8">
        <f>'Рейтинговая таблица организаций'!M27</f>
        <v>99</v>
      </c>
      <c r="F27" s="8">
        <f>'Рейтинговая таблица организаций'!N27</f>
        <v>100</v>
      </c>
      <c r="G27" s="8">
        <f>100*'Рейтинговая таблица организаций'!I27/'Рейтинговая таблица организаций'!J27</f>
        <v>97.546012269938657</v>
      </c>
      <c r="H27" s="8">
        <f>100*'Рейтинговая таблица организаций'!K27/'Рейтинговая таблица организаций'!L27</f>
        <v>98.941798941798936</v>
      </c>
      <c r="I27" s="8">
        <f>'Рейтинговая таблица организаций'!O27</f>
        <v>98</v>
      </c>
      <c r="J27" s="8">
        <f>'Рейтинговая таблица организаций'!P27</f>
        <v>98.9</v>
      </c>
      <c r="K27" s="8">
        <f>'Рейтинговая таблица организаций'!V27</f>
        <v>100</v>
      </c>
      <c r="L27" s="8">
        <f>'Рейтинговая таблица организаций'!W27</f>
        <v>99</v>
      </c>
      <c r="M27" s="8">
        <f>'Рейтинговая таблица организаций'!X27</f>
        <v>98</v>
      </c>
      <c r="N27" s="8">
        <f>'Рейтинговая таблица организаций'!Y27</f>
        <v>99</v>
      </c>
      <c r="O27" s="8">
        <f>'Рейтинговая таблица организаций'!AD27</f>
        <v>60</v>
      </c>
      <c r="P27" s="8">
        <f>'Рейтинговая таблица организаций'!AE27</f>
        <v>40</v>
      </c>
      <c r="Q27" s="8">
        <f>'Рейтинговая таблица организаций'!AF27</f>
        <v>100</v>
      </c>
      <c r="R27" s="8">
        <f>'Рейтинговая таблица организаций'!AG27</f>
        <v>64</v>
      </c>
      <c r="S27" s="8">
        <f>'Рейтинговая таблица организаций'!AN27</f>
        <v>98</v>
      </c>
      <c r="T27" s="8">
        <f>'Рейтинговая таблица организаций'!AO27</f>
        <v>98</v>
      </c>
      <c r="U27" s="8">
        <f>'Рейтинговая таблица организаций'!AP27</f>
        <v>98</v>
      </c>
      <c r="V27" s="8">
        <f>'Рейтинговая таблица организаций'!AQ27</f>
        <v>98</v>
      </c>
      <c r="W27" s="8">
        <f>'Рейтинговая таблица организаций'!AX27</f>
        <v>97</v>
      </c>
      <c r="X27" s="8">
        <f>'Рейтинговая таблица организаций'!AY27</f>
        <v>98</v>
      </c>
      <c r="Y27" s="8">
        <f>'Рейтинговая таблица организаций'!AZ27</f>
        <v>99</v>
      </c>
      <c r="Z27" s="8">
        <f>'Рейтинговая таблица организаций'!BA27</f>
        <v>98.2</v>
      </c>
      <c r="AA27" s="8">
        <f>'Рейтинговая таблица организаций'!BB27</f>
        <v>91.61999999999999</v>
      </c>
    </row>
    <row r="28" spans="1:27" ht="41.4" x14ac:dyDescent="0.25">
      <c r="A28" s="7">
        <v>25</v>
      </c>
      <c r="B28" s="105" t="str">
        <f>'Рейтинговая таблица организаций'!B28</f>
        <v>муниципальное бюджетное общеобразовательное учреждение «Гимназия № 32»</v>
      </c>
      <c r="C28" s="8">
        <f>100*'Рейтинговая таблица организаций'!D28/'Рейтинговая таблица организаций'!E28</f>
        <v>100</v>
      </c>
      <c r="D28" s="8">
        <f>100*'Рейтинговая таблица организаций'!F28/'Рейтинговая таблица организаций'!G28</f>
        <v>100</v>
      </c>
      <c r="E28" s="8">
        <f>'Рейтинговая таблица организаций'!M28</f>
        <v>100</v>
      </c>
      <c r="F28" s="8">
        <f>'Рейтинговая таблица организаций'!N28</f>
        <v>100</v>
      </c>
      <c r="G28" s="8">
        <f>100*'Рейтинговая таблица организаций'!I28/'Рейтинговая таблица организаций'!J28</f>
        <v>97.802197802197796</v>
      </c>
      <c r="H28" s="8">
        <f>100*'Рейтинговая таблица организаций'!K28/'Рейтинговая таблица организаций'!L28</f>
        <v>98.290598290598297</v>
      </c>
      <c r="I28" s="8">
        <f>'Рейтинговая таблица организаций'!O28</f>
        <v>98</v>
      </c>
      <c r="J28" s="8">
        <f>'Рейтинговая таблица организаций'!P28</f>
        <v>99.2</v>
      </c>
      <c r="K28" s="8">
        <f>'Рейтинговая таблица организаций'!V28</f>
        <v>100</v>
      </c>
      <c r="L28" s="8">
        <f>'Рейтинговая таблица организаций'!W28</f>
        <v>92</v>
      </c>
      <c r="M28" s="8">
        <f>'Рейтинговая таблица организаций'!X28</f>
        <v>84</v>
      </c>
      <c r="N28" s="8">
        <f>'Рейтинговая таблица организаций'!Y28</f>
        <v>92</v>
      </c>
      <c r="O28" s="8">
        <f>'Рейтинговая таблица организаций'!AD28</f>
        <v>40</v>
      </c>
      <c r="P28" s="8">
        <f>'Рейтинговая таблица организаций'!AE28</f>
        <v>100</v>
      </c>
      <c r="Q28" s="8">
        <f>'Рейтинговая таблица организаций'!AF28</f>
        <v>88.888888888888886</v>
      </c>
      <c r="R28" s="8">
        <f>'Рейтинговая таблица организаций'!AG28</f>
        <v>78.7</v>
      </c>
      <c r="S28" s="8">
        <f>'Рейтинговая таблица организаций'!AN28</f>
        <v>92</v>
      </c>
      <c r="T28" s="8">
        <f>'Рейтинговая таблица организаций'!AO28</f>
        <v>90</v>
      </c>
      <c r="U28" s="8">
        <f>'Рейтинговая таблица организаций'!AP28</f>
        <v>93</v>
      </c>
      <c r="V28" s="8">
        <f>'Рейтинговая таблица организаций'!AQ28</f>
        <v>91.4</v>
      </c>
      <c r="W28" s="8">
        <f>'Рейтинговая таблица организаций'!AX28</f>
        <v>91</v>
      </c>
      <c r="X28" s="8">
        <f>'Рейтинговая таблица организаций'!AY28</f>
        <v>92</v>
      </c>
      <c r="Y28" s="8">
        <f>'Рейтинговая таблица организаций'!AZ28</f>
        <v>93</v>
      </c>
      <c r="Z28" s="8">
        <f>'Рейтинговая таблица организаций'!BA28</f>
        <v>92.2</v>
      </c>
      <c r="AA28" s="8">
        <f>'Рейтинговая таблица организаций'!BB28</f>
        <v>90.699999999999989</v>
      </c>
    </row>
    <row r="29" spans="1:27" ht="41.4" x14ac:dyDescent="0.25">
      <c r="A29" s="7">
        <v>26</v>
      </c>
      <c r="B29" s="105" t="str">
        <f>'Рейтинговая таблица организаций'!B29</f>
        <v>муниципальное бюджетное общеобразовательное учреждение «Лицей № 33»</v>
      </c>
      <c r="C29" s="8">
        <f>100*'Рейтинговая таблица организаций'!D29/'Рейтинговая таблица организаций'!E29</f>
        <v>100</v>
      </c>
      <c r="D29" s="8">
        <f>100*'Рейтинговая таблица организаций'!F29/'Рейтинговая таблица организаций'!G29</f>
        <v>100</v>
      </c>
      <c r="E29" s="8">
        <f>'Рейтинговая таблица организаций'!M29</f>
        <v>100</v>
      </c>
      <c r="F29" s="8">
        <f>'Рейтинговая таблица организаций'!N29</f>
        <v>100</v>
      </c>
      <c r="G29" s="8">
        <f>100*'Рейтинговая таблица организаций'!I29/'Рейтинговая таблица организаций'!J29</f>
        <v>98.136645962732914</v>
      </c>
      <c r="H29" s="8">
        <f>100*'Рейтинговая таблица организаций'!K29/'Рейтинговая таблица организаций'!L29</f>
        <v>98.979591836734699</v>
      </c>
      <c r="I29" s="8">
        <f>'Рейтинговая таблица организаций'!O29</f>
        <v>99</v>
      </c>
      <c r="J29" s="8">
        <f>'Рейтинговая таблица организаций'!P29</f>
        <v>99.6</v>
      </c>
      <c r="K29" s="8">
        <f>'Рейтинговая таблица организаций'!V29</f>
        <v>100</v>
      </c>
      <c r="L29" s="8">
        <f>'Рейтинговая таблица организаций'!W29</f>
        <v>100</v>
      </c>
      <c r="M29" s="8">
        <f>'Рейтинговая таблица организаций'!X29</f>
        <v>100</v>
      </c>
      <c r="N29" s="8">
        <f>'Рейтинговая таблица организаций'!Y29</f>
        <v>100</v>
      </c>
      <c r="O29" s="8">
        <f>'Рейтинговая таблица организаций'!AD29</f>
        <v>80</v>
      </c>
      <c r="P29" s="8">
        <f>'Рейтинговая таблица организаций'!AE29</f>
        <v>100</v>
      </c>
      <c r="Q29" s="8">
        <f>'Рейтинговая таблица организаций'!AF29</f>
        <v>100</v>
      </c>
      <c r="R29" s="8">
        <f>'Рейтинговая таблица организаций'!AG29</f>
        <v>94</v>
      </c>
      <c r="S29" s="8">
        <f>'Рейтинговая таблица организаций'!AN29</f>
        <v>100</v>
      </c>
      <c r="T29" s="8">
        <f>'Рейтинговая таблица организаций'!AO29</f>
        <v>96</v>
      </c>
      <c r="U29" s="8">
        <f>'Рейтинговая таблица организаций'!AP29</f>
        <v>100</v>
      </c>
      <c r="V29" s="8">
        <f>'Рейтинговая таблица организаций'!AQ29</f>
        <v>98.4</v>
      </c>
      <c r="W29" s="8">
        <f>'Рейтинговая таблица организаций'!AX29</f>
        <v>99</v>
      </c>
      <c r="X29" s="8">
        <f>'Рейтинговая таблица организаций'!AY29</f>
        <v>100</v>
      </c>
      <c r="Y29" s="8">
        <f>'Рейтинговая таблица организаций'!AZ29</f>
        <v>99</v>
      </c>
      <c r="Z29" s="8">
        <f>'Рейтинговая таблица организаций'!BA29</f>
        <v>99.2</v>
      </c>
      <c r="AA29" s="8">
        <f>'Рейтинговая таблица организаций'!BB29</f>
        <v>98.24</v>
      </c>
    </row>
    <row r="30" spans="1:27" ht="41.4" x14ac:dyDescent="0.25">
      <c r="A30" s="7">
        <v>27</v>
      </c>
      <c r="B30" s="105" t="str">
        <f>'Рейтинговая таблица организаций'!B30</f>
        <v>муниципальное бюджетное общеобразовательное учреждение «Средняя школа № 35»</v>
      </c>
      <c r="C30" s="8">
        <f>100*'Рейтинговая таблица организаций'!D30/'Рейтинговая таблица организаций'!E30</f>
        <v>100</v>
      </c>
      <c r="D30" s="8">
        <f>100*'Рейтинговая таблица организаций'!F30/'Рейтинговая таблица организаций'!G30</f>
        <v>81.578947368421055</v>
      </c>
      <c r="E30" s="8">
        <f>'Рейтинговая таблица организаций'!M30</f>
        <v>91</v>
      </c>
      <c r="F30" s="8">
        <f>'Рейтинговая таблица организаций'!N30</f>
        <v>100</v>
      </c>
      <c r="G30" s="8">
        <f>100*'Рейтинговая таблица организаций'!I30/'Рейтинговая таблица организаций'!J30</f>
        <v>96.92307692307692</v>
      </c>
      <c r="H30" s="8">
        <f>100*'Рейтинговая таблица организаций'!K30/'Рейтинговая таблица организаций'!L30</f>
        <v>92.647058823529406</v>
      </c>
      <c r="I30" s="8">
        <f>'Рейтинговая таблица организаций'!O30</f>
        <v>95</v>
      </c>
      <c r="J30" s="8">
        <f>'Рейтинговая таблица организаций'!P30</f>
        <v>95.3</v>
      </c>
      <c r="K30" s="8">
        <f>'Рейтинговая таблица организаций'!V30</f>
        <v>100</v>
      </c>
      <c r="L30" s="8">
        <f>'Рейтинговая таблица организаций'!W30</f>
        <v>96</v>
      </c>
      <c r="M30" s="8">
        <f>'Рейтинговая таблица организаций'!X30</f>
        <v>92</v>
      </c>
      <c r="N30" s="8">
        <f>'Рейтинговая таблица организаций'!Y30</f>
        <v>96</v>
      </c>
      <c r="O30" s="8">
        <f>'Рейтинговая таблица организаций'!AD30</f>
        <v>20</v>
      </c>
      <c r="P30" s="8">
        <f>'Рейтинговая таблица организаций'!AE30</f>
        <v>40</v>
      </c>
      <c r="Q30" s="8">
        <f>'Рейтинговая таблица организаций'!AF30</f>
        <v>100</v>
      </c>
      <c r="R30" s="8">
        <f>'Рейтинговая таблица организаций'!AG30</f>
        <v>52</v>
      </c>
      <c r="S30" s="8">
        <f>'Рейтинговая таблица организаций'!AN30</f>
        <v>93</v>
      </c>
      <c r="T30" s="8">
        <f>'Рейтинговая таблица организаций'!AO30</f>
        <v>96</v>
      </c>
      <c r="U30" s="8">
        <f>'Рейтинговая таблица организаций'!AP30</f>
        <v>96</v>
      </c>
      <c r="V30" s="8">
        <f>'Рейтинговая таблица организаций'!AQ30</f>
        <v>94.8</v>
      </c>
      <c r="W30" s="8">
        <f>'Рейтинговая таблица организаций'!AX30</f>
        <v>93</v>
      </c>
      <c r="X30" s="8">
        <f>'Рейтинговая таблица организаций'!AY30</f>
        <v>90</v>
      </c>
      <c r="Y30" s="8">
        <f>'Рейтинговая таблица организаций'!AZ30</f>
        <v>93</v>
      </c>
      <c r="Z30" s="8">
        <f>'Рейтинговая таблица организаций'!BA30</f>
        <v>92.4</v>
      </c>
      <c r="AA30" s="8">
        <f>'Рейтинговая таблица организаций'!BB30</f>
        <v>86.1</v>
      </c>
    </row>
    <row r="31" spans="1:27" ht="41.4" x14ac:dyDescent="0.25">
      <c r="A31" s="7">
        <v>28</v>
      </c>
      <c r="B31" s="105" t="str">
        <f>'Рейтинговая таблица организаций'!B31</f>
        <v>муниципальное бюджетное общеобразовательное учреждение «Гимназия № 36»</v>
      </c>
      <c r="C31" s="8">
        <f>100*'Рейтинговая таблица организаций'!D31/'Рейтинговая таблица организаций'!E31</f>
        <v>100</v>
      </c>
      <c r="D31" s="8">
        <f>100*'Рейтинговая таблица организаций'!F31/'Рейтинговая таблица организаций'!G31</f>
        <v>100</v>
      </c>
      <c r="E31" s="8">
        <f>'Рейтинговая таблица организаций'!M31</f>
        <v>100</v>
      </c>
      <c r="F31" s="8">
        <f>'Рейтинговая таблица организаций'!N31</f>
        <v>100</v>
      </c>
      <c r="G31" s="8">
        <f>100*'Рейтинговая таблица организаций'!I31/'Рейтинговая таблица организаций'!J31</f>
        <v>93.150684931506845</v>
      </c>
      <c r="H31" s="8">
        <f>100*'Рейтинговая таблица организаций'!K31/'Рейтинговая таблица организаций'!L31</f>
        <v>89.538461538461533</v>
      </c>
      <c r="I31" s="8">
        <f>'Рейтинговая таблица организаций'!O31</f>
        <v>91</v>
      </c>
      <c r="J31" s="8">
        <f>'Рейтинговая таблица организаций'!P31</f>
        <v>96.4</v>
      </c>
      <c r="K31" s="8">
        <f>'Рейтинговая таблица организаций'!V31</f>
        <v>100</v>
      </c>
      <c r="L31" s="8">
        <f>'Рейтинговая таблица организаций'!W31</f>
        <v>81</v>
      </c>
      <c r="M31" s="8">
        <f>'Рейтинговая таблица организаций'!X31</f>
        <v>62</v>
      </c>
      <c r="N31" s="8">
        <f>'Рейтинговая таблица организаций'!Y31</f>
        <v>81</v>
      </c>
      <c r="O31" s="8">
        <f>'Рейтинговая таблица организаций'!AD31</f>
        <v>100</v>
      </c>
      <c r="P31" s="8">
        <f>'Рейтинговая таблица организаций'!AE31</f>
        <v>100</v>
      </c>
      <c r="Q31" s="8">
        <f>'Рейтинговая таблица организаций'!AF31</f>
        <v>70.370370370370367</v>
      </c>
      <c r="R31" s="8">
        <f>'Рейтинговая таблица организаций'!AG31</f>
        <v>91.1</v>
      </c>
      <c r="S31" s="8">
        <f>'Рейтинговая таблица организаций'!AN31</f>
        <v>90</v>
      </c>
      <c r="T31" s="8">
        <f>'Рейтинговая таблица организаций'!AO31</f>
        <v>81</v>
      </c>
      <c r="U31" s="8">
        <f>'Рейтинговая таблица организаций'!AP31</f>
        <v>93</v>
      </c>
      <c r="V31" s="8">
        <f>'Рейтинговая таблица организаций'!AQ31</f>
        <v>87</v>
      </c>
      <c r="W31" s="8">
        <f>'Рейтинговая таблица организаций'!AX31</f>
        <v>79</v>
      </c>
      <c r="X31" s="8">
        <f>'Рейтинговая таблица организаций'!AY31</f>
        <v>88</v>
      </c>
      <c r="Y31" s="8">
        <f>'Рейтинговая таблица организаций'!AZ31</f>
        <v>81</v>
      </c>
      <c r="Z31" s="8">
        <f>'Рейтинговая таблица организаций'!BA31</f>
        <v>81.8</v>
      </c>
      <c r="AA31" s="8">
        <f>'Рейтинговая таблица организаций'!BB31</f>
        <v>87.460000000000008</v>
      </c>
    </row>
    <row r="32" spans="1:27" ht="41.4" x14ac:dyDescent="0.25">
      <c r="A32" s="7">
        <v>29</v>
      </c>
      <c r="B32" s="105" t="str">
        <f>'Рейтинговая таблица организаций'!B32</f>
        <v>муниципальное бюджетное общеобразовательное учреждение «Средняя школа № 37»</v>
      </c>
      <c r="C32" s="8">
        <f>100*'Рейтинговая таблица организаций'!D32/'Рейтинговая таблица организаций'!E32</f>
        <v>100</v>
      </c>
      <c r="D32" s="8">
        <f>100*'Рейтинговая таблица организаций'!F32/'Рейтинговая таблица организаций'!G32</f>
        <v>100</v>
      </c>
      <c r="E32" s="8">
        <f>'Рейтинговая таблица организаций'!M32</f>
        <v>100</v>
      </c>
      <c r="F32" s="8">
        <f>'Рейтинговая таблица организаций'!N32</f>
        <v>100</v>
      </c>
      <c r="G32" s="8">
        <f>100*'Рейтинговая таблица организаций'!I32/'Рейтинговая таблица организаций'!J32</f>
        <v>93.975903614457835</v>
      </c>
      <c r="H32" s="8">
        <f>100*'Рейтинговая таблица организаций'!K32/'Рейтинговая таблица организаций'!L32</f>
        <v>90.833333333333329</v>
      </c>
      <c r="I32" s="8">
        <f>'Рейтинговая таблица организаций'!O32</f>
        <v>92</v>
      </c>
      <c r="J32" s="8">
        <f>'Рейтинговая таблица организаций'!P32</f>
        <v>96.8</v>
      </c>
      <c r="K32" s="8">
        <f>'Рейтинговая таблица организаций'!V32</f>
        <v>100</v>
      </c>
      <c r="L32" s="8">
        <f>'Рейтинговая таблица организаций'!W32</f>
        <v>80</v>
      </c>
      <c r="M32" s="8">
        <f>'Рейтинговая таблица организаций'!X32</f>
        <v>61</v>
      </c>
      <c r="N32" s="8">
        <f>'Рейтинговая таблица организаций'!Y32</f>
        <v>80.5</v>
      </c>
      <c r="O32" s="8">
        <f>'Рейтинговая таблица организаций'!AD32</f>
        <v>40</v>
      </c>
      <c r="P32" s="8">
        <f>'Рейтинговая таблица организаций'!AE32</f>
        <v>80</v>
      </c>
      <c r="Q32" s="8">
        <f>'Рейтинговая таблица организаций'!AF32</f>
        <v>85.714285714285708</v>
      </c>
      <c r="R32" s="8">
        <f>'Рейтинговая таблица организаций'!AG32</f>
        <v>69.7</v>
      </c>
      <c r="S32" s="8">
        <f>'Рейтинговая таблица организаций'!AN32</f>
        <v>88</v>
      </c>
      <c r="T32" s="8">
        <f>'Рейтинговая таблица организаций'!AO32</f>
        <v>85</v>
      </c>
      <c r="U32" s="8">
        <f>'Рейтинговая таблица организаций'!AP32</f>
        <v>95</v>
      </c>
      <c r="V32" s="8">
        <f>'Рейтинговая таблица организаций'!AQ32</f>
        <v>88.2</v>
      </c>
      <c r="W32" s="8">
        <f>'Рейтинговая таблица организаций'!AX32</f>
        <v>75</v>
      </c>
      <c r="X32" s="8">
        <f>'Рейтинговая таблица организаций'!AY32</f>
        <v>85</v>
      </c>
      <c r="Y32" s="8">
        <f>'Рейтинговая таблица организаций'!AZ32</f>
        <v>81</v>
      </c>
      <c r="Z32" s="8">
        <f>'Рейтинговая таблица организаций'!BA32</f>
        <v>80</v>
      </c>
      <c r="AA32" s="8">
        <f>'Рейтинговая таблица организаций'!BB32</f>
        <v>83.039999999999992</v>
      </c>
    </row>
    <row r="33" spans="1:27" ht="41.4" x14ac:dyDescent="0.25">
      <c r="A33" s="7">
        <v>30</v>
      </c>
      <c r="B33" s="105" t="str">
        <f>'Рейтинговая таблица организаций'!B33</f>
        <v>муниципальное бюджетное общеобразовательное учреждение «Средняя школа № 39»</v>
      </c>
      <c r="C33" s="8">
        <f>100*'Рейтинговая таблица организаций'!D33/'Рейтинговая таблица организаций'!E33</f>
        <v>42.857142857142854</v>
      </c>
      <c r="D33" s="8">
        <f>100*'Рейтинговая таблица организаций'!F33/'Рейтинговая таблица организаций'!G33</f>
        <v>84.375</v>
      </c>
      <c r="E33" s="8">
        <f>'Рейтинговая таблица организаций'!M33</f>
        <v>64</v>
      </c>
      <c r="F33" s="8">
        <f>'Рейтинговая таблица организаций'!N33</f>
        <v>90</v>
      </c>
      <c r="G33" s="8">
        <f>100*'Рейтинговая таблица организаций'!I33/'Рейтинговая таблица организаций'!J33</f>
        <v>89.171974522292999</v>
      </c>
      <c r="H33" s="8">
        <f>100*'Рейтинговая таблица организаций'!K33/'Рейтинговая таблица организаций'!L33</f>
        <v>87.804878048780495</v>
      </c>
      <c r="I33" s="8">
        <f>'Рейтинговая таблица организаций'!O33</f>
        <v>88</v>
      </c>
      <c r="J33" s="8">
        <f>'Рейтинговая таблица организаций'!P33</f>
        <v>81.400000000000006</v>
      </c>
      <c r="K33" s="8">
        <f>'Рейтинговая таблица организаций'!V33</f>
        <v>100</v>
      </c>
      <c r="L33" s="8">
        <f>'Рейтинговая таблица организаций'!W33</f>
        <v>81</v>
      </c>
      <c r="M33" s="8">
        <f>'Рейтинговая таблица организаций'!X33</f>
        <v>62</v>
      </c>
      <c r="N33" s="8">
        <f>'Рейтинговая таблица организаций'!Y33</f>
        <v>81</v>
      </c>
      <c r="O33" s="8">
        <f>'Рейтинговая таблица организаций'!AD33</f>
        <v>20</v>
      </c>
      <c r="P33" s="8">
        <f>'Рейтинговая таблица организаций'!AE33</f>
        <v>80</v>
      </c>
      <c r="Q33" s="8">
        <f>'Рейтинговая таблица организаций'!AF33</f>
        <v>83.333333333333329</v>
      </c>
      <c r="R33" s="8">
        <f>'Рейтинговая таблица организаций'!AG33</f>
        <v>63</v>
      </c>
      <c r="S33" s="8">
        <f>'Рейтинговая таблица организаций'!AN33</f>
        <v>85</v>
      </c>
      <c r="T33" s="8">
        <f>'Рейтинговая таблица организаций'!AO33</f>
        <v>85</v>
      </c>
      <c r="U33" s="8">
        <f>'Рейтинговая таблица организаций'!AP33</f>
        <v>91</v>
      </c>
      <c r="V33" s="8">
        <f>'Рейтинговая таблица организаций'!AQ33</f>
        <v>86.2</v>
      </c>
      <c r="W33" s="8">
        <f>'Рейтинговая таблица организаций'!AX33</f>
        <v>84</v>
      </c>
      <c r="X33" s="8">
        <f>'Рейтинговая таблица организаций'!AY33</f>
        <v>79</v>
      </c>
      <c r="Y33" s="8">
        <f>'Рейтинговая таблица организаций'!AZ33</f>
        <v>84</v>
      </c>
      <c r="Z33" s="8">
        <f>'Рейтинговая таблица организаций'!BA33</f>
        <v>83</v>
      </c>
      <c r="AA33" s="8">
        <f>'Рейтинговая таблица организаций'!BB33</f>
        <v>78.92</v>
      </c>
    </row>
    <row r="34" spans="1:27" ht="41.4" x14ac:dyDescent="0.25">
      <c r="A34" s="7">
        <v>31</v>
      </c>
      <c r="B34" s="105" t="str">
        <f>'Рейтинговая таблица организаций'!B34</f>
        <v>муниципальное бюджетное общеобразовательное учреждение «Средняя школа № 41»</v>
      </c>
      <c r="C34" s="8">
        <f>100*'Рейтинговая таблица организаций'!D34/'Рейтинговая таблица организаций'!E34</f>
        <v>100</v>
      </c>
      <c r="D34" s="8">
        <f>100*'Рейтинговая таблица организаций'!F34/'Рейтинговая таблица организаций'!G34</f>
        <v>97.61904761904762</v>
      </c>
      <c r="E34" s="8">
        <f>'Рейтинговая таблица организаций'!M34</f>
        <v>99</v>
      </c>
      <c r="F34" s="8">
        <f>'Рейтинговая таблица организаций'!N34</f>
        <v>100</v>
      </c>
      <c r="G34" s="8">
        <f>100*'Рейтинговая таблица организаций'!I34/'Рейтинговая таблица организаций'!J34</f>
        <v>98.429319371727743</v>
      </c>
      <c r="H34" s="8">
        <f>100*'Рейтинговая таблица организаций'!K34/'Рейтинговая таблица организаций'!L34</f>
        <v>94.761904761904759</v>
      </c>
      <c r="I34" s="8">
        <f>'Рейтинговая таблица организаций'!O34</f>
        <v>97</v>
      </c>
      <c r="J34" s="8">
        <f>'Рейтинговая таблица организаций'!P34</f>
        <v>98.5</v>
      </c>
      <c r="K34" s="8">
        <f>'Рейтинговая таблица организаций'!V34</f>
        <v>100</v>
      </c>
      <c r="L34" s="8">
        <f>'Рейтинговая таблица организаций'!W34</f>
        <v>90</v>
      </c>
      <c r="M34" s="8">
        <f>'Рейтинговая таблица организаций'!X34</f>
        <v>81</v>
      </c>
      <c r="N34" s="8">
        <f>'Рейтинговая таблица организаций'!Y34</f>
        <v>90.5</v>
      </c>
      <c r="O34" s="8">
        <f>'Рейтинговая таблица организаций'!AD34</f>
        <v>20</v>
      </c>
      <c r="P34" s="8">
        <f>'Рейтинговая таблица организаций'!AE34</f>
        <v>100</v>
      </c>
      <c r="Q34" s="8">
        <f>'Рейтинговая таблица организаций'!AF34</f>
        <v>80.769230769230774</v>
      </c>
      <c r="R34" s="8">
        <f>'Рейтинговая таблица организаций'!AG34</f>
        <v>70.2</v>
      </c>
      <c r="S34" s="8">
        <f>'Рейтинговая таблица организаций'!AN34</f>
        <v>92</v>
      </c>
      <c r="T34" s="8">
        <f>'Рейтинговая таблица организаций'!AO34</f>
        <v>95</v>
      </c>
      <c r="U34" s="8">
        <f>'Рейтинговая таблица организаций'!AP34</f>
        <v>98</v>
      </c>
      <c r="V34" s="8">
        <f>'Рейтинговая таблица организаций'!AQ34</f>
        <v>94.4</v>
      </c>
      <c r="W34" s="8">
        <f>'Рейтинговая таблица организаций'!AX34</f>
        <v>90</v>
      </c>
      <c r="X34" s="8">
        <f>'Рейтинговая таблица организаций'!AY34</f>
        <v>93</v>
      </c>
      <c r="Y34" s="8">
        <f>'Рейтинговая таблица организаций'!AZ34</f>
        <v>94</v>
      </c>
      <c r="Z34" s="8">
        <f>'Рейтинговая таблица организаций'!BA34</f>
        <v>92.6</v>
      </c>
      <c r="AA34" s="8">
        <f>'Рейтинговая таблица организаций'!BB34</f>
        <v>89.240000000000009</v>
      </c>
    </row>
    <row r="35" spans="1:27" ht="41.4" x14ac:dyDescent="0.25">
      <c r="A35" s="7">
        <v>32</v>
      </c>
      <c r="B35" s="105" t="str">
        <f>'Рейтинговая таблица организаций'!B35</f>
        <v>муниципальное бюджетное общеобразовательное учреждение «Средняя школа № 42»</v>
      </c>
      <c r="C35" s="8">
        <f>100*'Рейтинговая таблица организаций'!D35/'Рейтинговая таблица организаций'!E35</f>
        <v>100</v>
      </c>
      <c r="D35" s="8">
        <f>100*'Рейтинговая таблица организаций'!F35/'Рейтинговая таблица организаций'!G35</f>
        <v>100</v>
      </c>
      <c r="E35" s="8">
        <f>'Рейтинговая таблица организаций'!M35</f>
        <v>100</v>
      </c>
      <c r="F35" s="8">
        <f>'Рейтинговая таблица организаций'!N35</f>
        <v>100</v>
      </c>
      <c r="G35" s="8">
        <f>100*'Рейтинговая таблица организаций'!I35/'Рейтинговая таблица организаций'!J35</f>
        <v>95.238095238095241</v>
      </c>
      <c r="H35" s="8">
        <f>100*'Рейтинговая таблица организаций'!K35/'Рейтинговая таблица организаций'!L35</f>
        <v>88.372093023255815</v>
      </c>
      <c r="I35" s="8">
        <f>'Рейтинговая таблица организаций'!O35</f>
        <v>92</v>
      </c>
      <c r="J35" s="8">
        <f>'Рейтинговая таблица организаций'!P35</f>
        <v>96.8</v>
      </c>
      <c r="K35" s="8">
        <f>'Рейтинговая таблица организаций'!V35</f>
        <v>100</v>
      </c>
      <c r="L35" s="8">
        <f>'Рейтинговая таблица организаций'!W35</f>
        <v>79</v>
      </c>
      <c r="M35" s="8">
        <f>'Рейтинговая таблица организаций'!X35</f>
        <v>59</v>
      </c>
      <c r="N35" s="8">
        <f>'Рейтинговая таблица организаций'!Y35</f>
        <v>79.5</v>
      </c>
      <c r="O35" s="8">
        <f>'Рейтинговая таблица организаций'!AD35</f>
        <v>40</v>
      </c>
      <c r="P35" s="8">
        <f>'Рейтинговая таблица организаций'!AE35</f>
        <v>80</v>
      </c>
      <c r="Q35" s="8">
        <f>'Рейтинговая таблица организаций'!AF35</f>
        <v>80</v>
      </c>
      <c r="R35" s="8">
        <f>'Рейтинговая таблица организаций'!AG35</f>
        <v>68</v>
      </c>
      <c r="S35" s="8">
        <f>'Рейтинговая таблица организаций'!AN35</f>
        <v>86</v>
      </c>
      <c r="T35" s="8">
        <f>'Рейтинговая таблица организаций'!AO35</f>
        <v>86</v>
      </c>
      <c r="U35" s="8">
        <f>'Рейтинговая таблица организаций'!AP35</f>
        <v>95</v>
      </c>
      <c r="V35" s="8">
        <f>'Рейтинговая таблица организаций'!AQ35</f>
        <v>87.8</v>
      </c>
      <c r="W35" s="8">
        <f>'Рейтинговая таблица организаций'!AX35</f>
        <v>80</v>
      </c>
      <c r="X35" s="8">
        <f>'Рейтинговая таблица организаций'!AY35</f>
        <v>89</v>
      </c>
      <c r="Y35" s="8">
        <f>'Рейтинговая таблица организаций'!AZ35</f>
        <v>86</v>
      </c>
      <c r="Z35" s="8">
        <f>'Рейтинговая таблица организаций'!BA35</f>
        <v>84.8</v>
      </c>
      <c r="AA35" s="8">
        <f>'Рейтинговая таблица организаций'!BB35</f>
        <v>83.38000000000001</v>
      </c>
    </row>
    <row r="36" spans="1:27" ht="41.4" x14ac:dyDescent="0.25">
      <c r="A36" s="7">
        <v>33</v>
      </c>
      <c r="B36" s="105" t="str">
        <f>'Рейтинговая таблица организаций'!B36</f>
        <v>муниципальное бюджетное общеобразовательное учреждение «Средняя школа № 43»</v>
      </c>
      <c r="C36" s="8">
        <f>100*'Рейтинговая таблица организаций'!D36/'Рейтинговая таблица организаций'!E36</f>
        <v>100</v>
      </c>
      <c r="D36" s="8">
        <f>100*'Рейтинговая таблица организаций'!F36/'Рейтинговая таблица организаций'!G36</f>
        <v>100</v>
      </c>
      <c r="E36" s="8">
        <f>'Рейтинговая таблица организаций'!M36</f>
        <v>100</v>
      </c>
      <c r="F36" s="8">
        <f>'Рейтинговая таблица организаций'!N36</f>
        <v>100</v>
      </c>
      <c r="G36" s="8">
        <f>100*'Рейтинговая таблица организаций'!I36/'Рейтинговая таблица организаций'!J36</f>
        <v>96.632996632996637</v>
      </c>
      <c r="H36" s="8">
        <f>100*'Рейтинговая таблица организаций'!K36/'Рейтинговая таблица организаций'!L36</f>
        <v>95.625</v>
      </c>
      <c r="I36" s="8">
        <f>'Рейтинговая таблица организаций'!O36</f>
        <v>96</v>
      </c>
      <c r="J36" s="8">
        <f>'Рейтинговая таблица организаций'!P36</f>
        <v>98.4</v>
      </c>
      <c r="K36" s="8">
        <f>'Рейтинговая таблица организаций'!V36</f>
        <v>100</v>
      </c>
      <c r="L36" s="8">
        <f>'Рейтинговая таблица организаций'!W36</f>
        <v>88</v>
      </c>
      <c r="M36" s="8">
        <f>'Рейтинговая таблица организаций'!X36</f>
        <v>77</v>
      </c>
      <c r="N36" s="8">
        <f>'Рейтинговая таблица организаций'!Y36</f>
        <v>88.5</v>
      </c>
      <c r="O36" s="8">
        <f>'Рейтинговая таблица организаций'!AD36</f>
        <v>60</v>
      </c>
      <c r="P36" s="8">
        <f>'Рейтинговая таблица организаций'!AE36</f>
        <v>60</v>
      </c>
      <c r="Q36" s="8">
        <f>'Рейтинговая таблица организаций'!AF36</f>
        <v>92.156862745098039</v>
      </c>
      <c r="R36" s="8">
        <f>'Рейтинговая таблица организаций'!AG36</f>
        <v>69.599999999999994</v>
      </c>
      <c r="S36" s="8">
        <f>'Рейтинговая таблица организаций'!AN36</f>
        <v>90</v>
      </c>
      <c r="T36" s="8">
        <f>'Рейтинговая таблица организаций'!AO36</f>
        <v>90</v>
      </c>
      <c r="U36" s="8">
        <f>'Рейтинговая таблица организаций'!AP36</f>
        <v>96</v>
      </c>
      <c r="V36" s="8">
        <f>'Рейтинговая таблица организаций'!AQ36</f>
        <v>91.2</v>
      </c>
      <c r="W36" s="8">
        <f>'Рейтинговая таблица организаций'!AX36</f>
        <v>86</v>
      </c>
      <c r="X36" s="8">
        <f>'Рейтинговая таблица организаций'!AY36</f>
        <v>93</v>
      </c>
      <c r="Y36" s="8">
        <f>'Рейтинговая таблица организаций'!AZ36</f>
        <v>90</v>
      </c>
      <c r="Z36" s="8">
        <f>'Рейтинговая таблица организаций'!BA36</f>
        <v>89.4</v>
      </c>
      <c r="AA36" s="8">
        <f>'Рейтинговая таблица организаций'!BB36</f>
        <v>87.42</v>
      </c>
    </row>
    <row r="37" spans="1:27" ht="41.4" x14ac:dyDescent="0.25">
      <c r="A37" s="7">
        <v>34</v>
      </c>
      <c r="B37" s="105" t="str">
        <f>'Рейтинговая таблица организаций'!B37</f>
        <v>муниципальное бюджетное общеобразовательное учреждение гимназия № 44</v>
      </c>
      <c r="C37" s="8">
        <f>100*'Рейтинговая таблица организаций'!D37/'Рейтинговая таблица организаций'!E37</f>
        <v>100</v>
      </c>
      <c r="D37" s="8">
        <f>100*'Рейтинговая таблица организаций'!F37/'Рейтинговая таблица организаций'!G37</f>
        <v>100</v>
      </c>
      <c r="E37" s="8">
        <f>'Рейтинговая таблица организаций'!M37</f>
        <v>100</v>
      </c>
      <c r="F37" s="8">
        <f>'Рейтинговая таблица организаций'!N37</f>
        <v>100</v>
      </c>
      <c r="G37" s="8">
        <f>100*'Рейтинговая таблица организаций'!I37/'Рейтинговая таблица организаций'!J37</f>
        <v>95.82172701949861</v>
      </c>
      <c r="H37" s="8">
        <f>100*'Рейтинговая таблица организаций'!K37/'Рейтинговая таблица организаций'!L37</f>
        <v>94.40389294403893</v>
      </c>
      <c r="I37" s="8">
        <f>'Рейтинговая таблица организаций'!O37</f>
        <v>95</v>
      </c>
      <c r="J37" s="8">
        <f>'Рейтинговая таблица организаций'!P37</f>
        <v>98</v>
      </c>
      <c r="K37" s="8">
        <f>'Рейтинговая таблица организаций'!V37</f>
        <v>100</v>
      </c>
      <c r="L37" s="8">
        <f>'Рейтинговая таблица организаций'!W37</f>
        <v>89</v>
      </c>
      <c r="M37" s="8">
        <f>'Рейтинговая таблица организаций'!X37</f>
        <v>78</v>
      </c>
      <c r="N37" s="8">
        <f>'Рейтинговая таблица организаций'!Y37</f>
        <v>89</v>
      </c>
      <c r="O37" s="8">
        <f>'Рейтинговая таблица организаций'!AD37</f>
        <v>80</v>
      </c>
      <c r="P37" s="8">
        <f>'Рейтинговая таблица организаций'!AE37</f>
        <v>60</v>
      </c>
      <c r="Q37" s="8">
        <f>'Рейтинговая таблица организаций'!AF37</f>
        <v>92.307692307692307</v>
      </c>
      <c r="R37" s="8">
        <f>'Рейтинговая таблица организаций'!AG37</f>
        <v>75.7</v>
      </c>
      <c r="S37" s="8">
        <f>'Рейтинговая таблица организаций'!AN37</f>
        <v>88</v>
      </c>
      <c r="T37" s="8">
        <f>'Рейтинговая таблица организаций'!AO37</f>
        <v>88</v>
      </c>
      <c r="U37" s="8">
        <f>'Рейтинговая таблица организаций'!AP37</f>
        <v>96</v>
      </c>
      <c r="V37" s="8">
        <f>'Рейтинговая таблица организаций'!AQ37</f>
        <v>89.6</v>
      </c>
      <c r="W37" s="8">
        <f>'Рейтинговая таблица организаций'!AX37</f>
        <v>84</v>
      </c>
      <c r="X37" s="8">
        <f>'Рейтинговая таблица организаций'!AY37</f>
        <v>88</v>
      </c>
      <c r="Y37" s="8">
        <f>'Рейтинговая таблица организаций'!AZ37</f>
        <v>88</v>
      </c>
      <c r="Z37" s="8">
        <f>'Рейтинговая таблица организаций'!BA37</f>
        <v>86.8</v>
      </c>
      <c r="AA37" s="8">
        <f>'Рейтинговая таблица организаций'!BB37</f>
        <v>87.82</v>
      </c>
    </row>
    <row r="38" spans="1:27" ht="14.25" customHeight="1" x14ac:dyDescent="0.25">
      <c r="A38" s="7">
        <v>35</v>
      </c>
      <c r="B38" s="105" t="str">
        <f>'Рейтинговая таблица организаций'!B38</f>
        <v>муниципальное бюджетное общеобразовательное учреждение «Средняя школа № 49»</v>
      </c>
      <c r="C38" s="8">
        <f>100*'Рейтинговая таблица организаций'!D38/'Рейтинговая таблица организаций'!E38</f>
        <v>92.857142857142861</v>
      </c>
      <c r="D38" s="8">
        <f>100*'Рейтинговая таблица организаций'!F38/'Рейтинговая таблица организаций'!G38</f>
        <v>100</v>
      </c>
      <c r="E38" s="8">
        <f>'Рейтинговая таблица организаций'!M38</f>
        <v>96</v>
      </c>
      <c r="F38" s="8">
        <f>'Рейтинговая таблица организаций'!N38</f>
        <v>100</v>
      </c>
      <c r="G38" s="8">
        <f>100*'Рейтинговая таблица организаций'!I38/'Рейтинговая таблица организаций'!J38</f>
        <v>96.721311475409834</v>
      </c>
      <c r="H38" s="8">
        <f>100*'Рейтинговая таблица организаций'!K38/'Рейтинговая таблица организаций'!L38</f>
        <v>94.132029339853304</v>
      </c>
      <c r="I38" s="8">
        <f>'Рейтинговая таблица организаций'!O38</f>
        <v>95</v>
      </c>
      <c r="J38" s="8">
        <f>'Рейтинговая таблица организаций'!P38</f>
        <v>96.8</v>
      </c>
      <c r="K38" s="8">
        <f>'Рейтинговая таблица организаций'!V38</f>
        <v>100</v>
      </c>
      <c r="L38" s="8">
        <f>'Рейтинговая таблица организаций'!W38</f>
        <v>86</v>
      </c>
      <c r="M38" s="8">
        <f>'Рейтинговая таблица организаций'!X38</f>
        <v>73</v>
      </c>
      <c r="N38" s="8">
        <f>'Рейтинговая таблица организаций'!Y38</f>
        <v>86.5</v>
      </c>
      <c r="O38" s="8">
        <f>'Рейтинговая таблица организаций'!AD38</f>
        <v>40</v>
      </c>
      <c r="P38" s="8">
        <f>'Рейтинговая таблица организаций'!AE38</f>
        <v>80</v>
      </c>
      <c r="Q38" s="8">
        <f>'Рейтинговая таблица организаций'!AF38</f>
        <v>82.142857142857139</v>
      </c>
      <c r="R38" s="8">
        <f>'Рейтинговая таблица организаций'!AG38</f>
        <v>68.599999999999994</v>
      </c>
      <c r="S38" s="8">
        <f>'Рейтинговая таблица организаций'!AN38</f>
        <v>89</v>
      </c>
      <c r="T38" s="8">
        <f>'Рейтинговая таблица организаций'!AO38</f>
        <v>92</v>
      </c>
      <c r="U38" s="8">
        <f>'Рейтинговая таблица организаций'!AP38</f>
        <v>96</v>
      </c>
      <c r="V38" s="8">
        <f>'Рейтинговая таблица организаций'!AQ38</f>
        <v>91.6</v>
      </c>
      <c r="W38" s="8">
        <f>'Рейтинговая таблица организаций'!AX38</f>
        <v>85</v>
      </c>
      <c r="X38" s="8">
        <f>'Рейтинговая таблица организаций'!AY38</f>
        <v>86</v>
      </c>
      <c r="Y38" s="8">
        <f>'Рейтинговая таблица организаций'!AZ38</f>
        <v>90</v>
      </c>
      <c r="Z38" s="8">
        <f>'Рейтинговая таблица организаций'!BA38</f>
        <v>87.7</v>
      </c>
      <c r="AA38" s="8">
        <f>'Рейтинговая таблица организаций'!BB38</f>
        <v>86.24</v>
      </c>
    </row>
    <row r="39" spans="1:27" ht="41.4" x14ac:dyDescent="0.25">
      <c r="A39" s="7">
        <v>36</v>
      </c>
      <c r="B39" s="105" t="str">
        <f>'Рейтинговая таблица организаций'!B39</f>
        <v>муниципальное бюджетное общеобразовательное учреждение «Средняя школа № 50»</v>
      </c>
      <c r="C39" s="8">
        <f>100*'Рейтинговая таблица организаций'!D39/'Рейтинговая таблица организаций'!E39</f>
        <v>100</v>
      </c>
      <c r="D39" s="8">
        <f>100*'Рейтинговая таблица организаций'!F39/'Рейтинговая таблица организаций'!G39</f>
        <v>90.909090909090907</v>
      </c>
      <c r="E39" s="8">
        <f>'Рейтинговая таблица организаций'!M39</f>
        <v>95</v>
      </c>
      <c r="F39" s="8">
        <f>'Рейтинговая таблица организаций'!N39</f>
        <v>100</v>
      </c>
      <c r="G39" s="8">
        <f>100*'Рейтинговая таблица организаций'!I39/'Рейтинговая таблица организаций'!J39</f>
        <v>96.124031007751938</v>
      </c>
      <c r="H39" s="8">
        <f>100*'Рейтинговая таблица организаций'!K39/'Рейтинговая таблица организаций'!L39</f>
        <v>95.9409594095941</v>
      </c>
      <c r="I39" s="8">
        <f>'Рейтинговая таблица организаций'!O39</f>
        <v>96</v>
      </c>
      <c r="J39" s="8">
        <f>'Рейтинговая таблица организаций'!P39</f>
        <v>96.9</v>
      </c>
      <c r="K39" s="8">
        <f>'Рейтинговая таблица организаций'!V39</f>
        <v>100</v>
      </c>
      <c r="L39" s="8">
        <f>'Рейтинговая таблица организаций'!W39</f>
        <v>96</v>
      </c>
      <c r="M39" s="8">
        <f>'Рейтинговая таблица организаций'!X39</f>
        <v>92</v>
      </c>
      <c r="N39" s="8">
        <f>'Рейтинговая таблица организаций'!Y39</f>
        <v>96</v>
      </c>
      <c r="O39" s="8">
        <f>'Рейтинговая таблица организаций'!AD39</f>
        <v>60</v>
      </c>
      <c r="P39" s="8">
        <f>'Рейтинговая таблица организаций'!AE39</f>
        <v>80</v>
      </c>
      <c r="Q39" s="8">
        <f>'Рейтинговая таблица организаций'!AF39</f>
        <v>93.75</v>
      </c>
      <c r="R39" s="8">
        <f>'Рейтинговая таблица организаций'!AG39</f>
        <v>78.099999999999994</v>
      </c>
      <c r="S39" s="8">
        <f>'Рейтинговая таблица организаций'!AN39</f>
        <v>96</v>
      </c>
      <c r="T39" s="8">
        <f>'Рейтинговая таблица организаций'!AO39</f>
        <v>93</v>
      </c>
      <c r="U39" s="8">
        <f>'Рейтинговая таблица организаций'!AP39</f>
        <v>98</v>
      </c>
      <c r="V39" s="8">
        <f>'Рейтинговая таблица организаций'!AQ39</f>
        <v>95.2</v>
      </c>
      <c r="W39" s="8">
        <f>'Рейтинговая таблица организаций'!AX39</f>
        <v>92</v>
      </c>
      <c r="X39" s="8">
        <f>'Рейтинговая таблица организаций'!AY39</f>
        <v>94</v>
      </c>
      <c r="Y39" s="8">
        <f>'Рейтинговая таблица организаций'!AZ39</f>
        <v>93</v>
      </c>
      <c r="Z39" s="8">
        <f>'Рейтинговая таблица организаций'!BA39</f>
        <v>92.9</v>
      </c>
      <c r="AA39" s="8">
        <f>'Рейтинговая таблица организаций'!BB39</f>
        <v>91.820000000000007</v>
      </c>
    </row>
    <row r="40" spans="1:27" ht="41.4" x14ac:dyDescent="0.25">
      <c r="A40" s="7">
        <v>37</v>
      </c>
      <c r="B40" s="105" t="str">
        <f>'Рейтинговая таблица организаций'!B40</f>
        <v>муниципальное бюджетное общеобразовательное учреждение «Средняя школа № 53»</v>
      </c>
      <c r="C40" s="8">
        <f>100*'Рейтинговая таблица организаций'!D40/'Рейтинговая таблица организаций'!E40</f>
        <v>71.428571428571431</v>
      </c>
      <c r="D40" s="8">
        <f>100*'Рейтинговая таблица организаций'!F40/'Рейтинговая таблица организаций'!G40</f>
        <v>90.243902439024396</v>
      </c>
      <c r="E40" s="8">
        <f>'Рейтинговая таблица организаций'!M40</f>
        <v>81</v>
      </c>
      <c r="F40" s="8">
        <f>'Рейтинговая таблица организаций'!N40</f>
        <v>100</v>
      </c>
      <c r="G40" s="8">
        <f>100*'Рейтинговая таблица организаций'!I40/'Рейтинговая таблица организаций'!J40</f>
        <v>91.836734693877546</v>
      </c>
      <c r="H40" s="8">
        <f>100*'Рейтинговая таблица организаций'!K40/'Рейтинговая таблица организаций'!L40</f>
        <v>85.964912280701753</v>
      </c>
      <c r="I40" s="8">
        <f>'Рейтинговая таблица организаций'!O40</f>
        <v>89</v>
      </c>
      <c r="J40" s="8">
        <f>'Рейтинговая таблица организаций'!P40</f>
        <v>89.9</v>
      </c>
      <c r="K40" s="8">
        <f>'Рейтинговая таблица организаций'!V40</f>
        <v>80</v>
      </c>
      <c r="L40" s="8">
        <f>'Рейтинговая таблица организаций'!W40</f>
        <v>65</v>
      </c>
      <c r="M40" s="8">
        <f>'Рейтинговая таблица организаций'!X40</f>
        <v>51</v>
      </c>
      <c r="N40" s="8">
        <f>'Рейтинговая таблица организаций'!Y40</f>
        <v>65.5</v>
      </c>
      <c r="O40" s="8">
        <f>'Рейтинговая таблица организаций'!AD40</f>
        <v>0</v>
      </c>
      <c r="P40" s="8">
        <f>'Рейтинговая таблица организаций'!AE40</f>
        <v>60</v>
      </c>
      <c r="Q40" s="8">
        <f>'Рейтинговая таблица организаций'!AF40</f>
        <v>66.666666666666671</v>
      </c>
      <c r="R40" s="8">
        <f>'Рейтинговая таблица организаций'!AG40</f>
        <v>44</v>
      </c>
      <c r="S40" s="8">
        <f>'Рейтинговая таблица организаций'!AN40</f>
        <v>86</v>
      </c>
      <c r="T40" s="8">
        <f>'Рейтинговая таблица организаций'!AO40</f>
        <v>70</v>
      </c>
      <c r="U40" s="8">
        <f>'Рейтинговая таблица организаций'!AP40</f>
        <v>89</v>
      </c>
      <c r="V40" s="8">
        <f>'Рейтинговая таблица организаций'!AQ40</f>
        <v>80.2</v>
      </c>
      <c r="W40" s="8">
        <f>'Рейтинговая таблица организаций'!AX40</f>
        <v>71</v>
      </c>
      <c r="X40" s="8">
        <f>'Рейтинговая таблица организаций'!AY40</f>
        <v>71</v>
      </c>
      <c r="Y40" s="8">
        <f>'Рейтинговая таблица организаций'!AZ40</f>
        <v>66</v>
      </c>
      <c r="Z40" s="8">
        <f>'Рейтинговая таблица организаций'!BA40</f>
        <v>68.5</v>
      </c>
      <c r="AA40" s="8">
        <f>'Рейтинговая таблица организаций'!BB40</f>
        <v>69.62</v>
      </c>
    </row>
    <row r="41" spans="1:27" ht="41.4" x14ac:dyDescent="0.25">
      <c r="A41" s="7">
        <v>38</v>
      </c>
      <c r="B41" s="105" t="str">
        <f>'Рейтинговая таблица организаций'!B41</f>
        <v>муниципальное бюджетное общеобразовательное учреждение «Средняя школа № 54»</v>
      </c>
      <c r="C41" s="8">
        <f>100*'Рейтинговая таблица организаций'!D41/'Рейтинговая таблица организаций'!E41</f>
        <v>100</v>
      </c>
      <c r="D41" s="8">
        <f>100*'Рейтинговая таблица организаций'!F41/'Рейтинговая таблица организаций'!G41</f>
        <v>100</v>
      </c>
      <c r="E41" s="8">
        <f>'Рейтинговая таблица организаций'!M41</f>
        <v>100</v>
      </c>
      <c r="F41" s="8">
        <f>'Рейтинговая таблица организаций'!N41</f>
        <v>100</v>
      </c>
      <c r="G41" s="8">
        <f>100*'Рейтинговая таблица организаций'!I41/'Рейтинговая таблица организаций'!J41</f>
        <v>97.652582159624416</v>
      </c>
      <c r="H41" s="8">
        <f>100*'Рейтинговая таблица организаций'!K41/'Рейтинговая таблица организаций'!L41</f>
        <v>95.535714285714292</v>
      </c>
      <c r="I41" s="8">
        <f>'Рейтинговая таблица организаций'!O41</f>
        <v>97</v>
      </c>
      <c r="J41" s="8">
        <f>'Рейтинговая таблица организаций'!P41</f>
        <v>98.8</v>
      </c>
      <c r="K41" s="8">
        <f>'Рейтинговая таблица организаций'!V41</f>
        <v>100</v>
      </c>
      <c r="L41" s="8">
        <f>'Рейтинговая таблица организаций'!W41</f>
        <v>91</v>
      </c>
      <c r="M41" s="8">
        <f>'Рейтинговая таблица организаций'!X41</f>
        <v>82</v>
      </c>
      <c r="N41" s="8">
        <f>'Рейтинговая таблица организаций'!Y41</f>
        <v>91</v>
      </c>
      <c r="O41" s="8">
        <f>'Рейтинговая таблица организаций'!AD41</f>
        <v>0</v>
      </c>
      <c r="P41" s="8">
        <f>'Рейтинговая таблица организаций'!AE41</f>
        <v>80</v>
      </c>
      <c r="Q41" s="8">
        <f>'Рейтинговая таблица организаций'!AF41</f>
        <v>81.395348837209298</v>
      </c>
      <c r="R41" s="8">
        <f>'Рейтинговая таблица организаций'!AG41</f>
        <v>56.4</v>
      </c>
      <c r="S41" s="8">
        <f>'Рейтинговая таблица организаций'!AN41</f>
        <v>95</v>
      </c>
      <c r="T41" s="8">
        <f>'Рейтинговая таблица организаций'!AO41</f>
        <v>94</v>
      </c>
      <c r="U41" s="8">
        <f>'Рейтинговая таблица организаций'!AP41</f>
        <v>97</v>
      </c>
      <c r="V41" s="8">
        <f>'Рейтинговая таблица организаций'!AQ41</f>
        <v>95</v>
      </c>
      <c r="W41" s="8">
        <f>'Рейтинговая таблица организаций'!AX41</f>
        <v>91</v>
      </c>
      <c r="X41" s="8">
        <f>'Рейтинговая таблица организаций'!AY41</f>
        <v>96</v>
      </c>
      <c r="Y41" s="8">
        <f>'Рейтинговая таблица организаций'!AZ41</f>
        <v>93</v>
      </c>
      <c r="Z41" s="8">
        <f>'Рейтинговая таблица организаций'!BA41</f>
        <v>93</v>
      </c>
      <c r="AA41" s="8">
        <f>'Рейтинговая таблица организаций'!BB41</f>
        <v>86.84</v>
      </c>
    </row>
    <row r="42" spans="1:27" ht="41.4" x14ac:dyDescent="0.25">
      <c r="A42" s="7">
        <v>39</v>
      </c>
      <c r="B42" s="105" t="str">
        <f>'Рейтинговая таблица организаций'!B42</f>
        <v>муниципальное бюджетное общеобразовательное учреждение «Средняя школа № 55»</v>
      </c>
      <c r="C42" s="8">
        <f>100*'Рейтинговая таблица организаций'!D42/'Рейтинговая таблица организаций'!E42</f>
        <v>100</v>
      </c>
      <c r="D42" s="8">
        <f>100*'Рейтинговая таблица организаций'!F42/'Рейтинговая таблица организаций'!G42</f>
        <v>97.368421052631575</v>
      </c>
      <c r="E42" s="8">
        <f>'Рейтинговая таблица организаций'!M42</f>
        <v>99</v>
      </c>
      <c r="F42" s="8">
        <f>'Рейтинговая таблица организаций'!N42</f>
        <v>100</v>
      </c>
      <c r="G42" s="8">
        <f>100*'Рейтинговая таблица организаций'!I42/'Рейтинговая таблица организаций'!J42</f>
        <v>96.208530805687204</v>
      </c>
      <c r="H42" s="8">
        <f>100*'Рейтинговая таблица организаций'!K42/'Рейтинговая таблица организаций'!L42</f>
        <v>87.850467289719631</v>
      </c>
      <c r="I42" s="8">
        <f>'Рейтинговая таблица организаций'!O42</f>
        <v>92</v>
      </c>
      <c r="J42" s="8">
        <f>'Рейтинговая таблица организаций'!P42</f>
        <v>96.5</v>
      </c>
      <c r="K42" s="8">
        <f>'Рейтинговая таблица организаций'!V42</f>
        <v>100</v>
      </c>
      <c r="L42" s="8">
        <f>'Рейтинговая таблица организаций'!W42</f>
        <v>92</v>
      </c>
      <c r="M42" s="8">
        <f>'Рейтинговая таблица организаций'!X42</f>
        <v>84</v>
      </c>
      <c r="N42" s="8">
        <f>'Рейтинговая таблица организаций'!Y42</f>
        <v>92</v>
      </c>
      <c r="O42" s="8">
        <f>'Рейтинговая таблица организаций'!AD42</f>
        <v>60</v>
      </c>
      <c r="P42" s="8">
        <f>'Рейтинговая таблица организаций'!AE42</f>
        <v>80</v>
      </c>
      <c r="Q42" s="8">
        <f>'Рейтинговая таблица организаций'!AF42</f>
        <v>88.888888888888886</v>
      </c>
      <c r="R42" s="8">
        <f>'Рейтинговая таблица организаций'!AG42</f>
        <v>76.7</v>
      </c>
      <c r="S42" s="8">
        <f>'Рейтинговая таблица организаций'!AN42</f>
        <v>96</v>
      </c>
      <c r="T42" s="8">
        <f>'Рейтинговая таблица организаций'!AO42</f>
        <v>96</v>
      </c>
      <c r="U42" s="8">
        <f>'Рейтинговая таблица организаций'!AP42</f>
        <v>97</v>
      </c>
      <c r="V42" s="8">
        <f>'Рейтинговая таблица организаций'!AQ42</f>
        <v>96.2</v>
      </c>
      <c r="W42" s="8">
        <f>'Рейтинговая таблица организаций'!AX42</f>
        <v>90</v>
      </c>
      <c r="X42" s="8">
        <f>'Рейтинговая таблица организаций'!AY42</f>
        <v>92</v>
      </c>
      <c r="Y42" s="8">
        <f>'Рейтинговая таблица организаций'!AZ42</f>
        <v>93</v>
      </c>
      <c r="Z42" s="8">
        <f>'Рейтинговая таблица организаций'!BA42</f>
        <v>91.9</v>
      </c>
      <c r="AA42" s="8">
        <f>'Рейтинговая таблица организаций'!BB42</f>
        <v>90.66</v>
      </c>
    </row>
    <row r="43" spans="1:27" ht="41.4" x14ac:dyDescent="0.25">
      <c r="A43" s="7">
        <v>40</v>
      </c>
      <c r="B43" s="105" t="str">
        <f>'Рейтинговая таблица организаций'!B43</f>
        <v>муниципальное бюджетное общеобразовательное учреждение «Средняя школа № 56»</v>
      </c>
      <c r="C43" s="8">
        <f>100*'Рейтинговая таблица организаций'!D43/'Рейтинговая таблица организаций'!E43</f>
        <v>100</v>
      </c>
      <c r="D43" s="8">
        <f>100*'Рейтинговая таблица организаций'!F43/'Рейтинговая таблица организаций'!G43</f>
        <v>97.61904761904762</v>
      </c>
      <c r="E43" s="8">
        <f>'Рейтинговая таблица организаций'!M43</f>
        <v>99</v>
      </c>
      <c r="F43" s="8">
        <f>'Рейтинговая таблица организаций'!N43</f>
        <v>100</v>
      </c>
      <c r="G43" s="8">
        <f>100*'Рейтинговая таблица организаций'!I43/'Рейтинговая таблица организаций'!J43</f>
        <v>94.654788418708236</v>
      </c>
      <c r="H43" s="8">
        <f>100*'Рейтинговая таблица организаций'!K43/'Рейтинговая таблица организаций'!L43</f>
        <v>94.905660377358487</v>
      </c>
      <c r="I43" s="8">
        <f>'Рейтинговая таблица организаций'!O43</f>
        <v>95</v>
      </c>
      <c r="J43" s="8">
        <f>'Рейтинговая таблица организаций'!P43</f>
        <v>97.7</v>
      </c>
      <c r="K43" s="8">
        <f>'Рейтинговая таблица организаций'!V43</f>
        <v>100</v>
      </c>
      <c r="L43" s="8">
        <f>'Рейтинговая таблица организаций'!W43</f>
        <v>90</v>
      </c>
      <c r="M43" s="8">
        <f>'Рейтинговая таблица организаций'!X43</f>
        <v>81</v>
      </c>
      <c r="N43" s="8">
        <f>'Рейтинговая таблица организаций'!Y43</f>
        <v>90.5</v>
      </c>
      <c r="O43" s="8">
        <f>'Рейтинговая таблица организаций'!AD43</f>
        <v>20</v>
      </c>
      <c r="P43" s="8">
        <f>'Рейтинговая таблица организаций'!AE43</f>
        <v>80</v>
      </c>
      <c r="Q43" s="8">
        <f>'Рейтинговая таблица организаций'!AF43</f>
        <v>77.5</v>
      </c>
      <c r="R43" s="8">
        <f>'Рейтинговая таблица организаций'!AG43</f>
        <v>61.3</v>
      </c>
      <c r="S43" s="8">
        <f>'Рейтинговая таблица организаций'!AN43</f>
        <v>91</v>
      </c>
      <c r="T43" s="8">
        <f>'Рейтинговая таблица организаций'!AO43</f>
        <v>92</v>
      </c>
      <c r="U43" s="8">
        <f>'Рейтинговая таблица организаций'!AP43</f>
        <v>95</v>
      </c>
      <c r="V43" s="8">
        <f>'Рейтинговая таблица организаций'!AQ43</f>
        <v>92.2</v>
      </c>
      <c r="W43" s="8">
        <f>'Рейтинговая таблица организаций'!AX43</f>
        <v>90</v>
      </c>
      <c r="X43" s="8">
        <f>'Рейтинговая таблица организаций'!AY43</f>
        <v>87</v>
      </c>
      <c r="Y43" s="8">
        <f>'Рейтинговая таблица организаций'!AZ43</f>
        <v>93</v>
      </c>
      <c r="Z43" s="8">
        <f>'Рейтинговая таблица организаций'!BA43</f>
        <v>90.9</v>
      </c>
      <c r="AA43" s="8">
        <f>'Рейтинговая таблица организаций'!BB43</f>
        <v>86.52000000000001</v>
      </c>
    </row>
    <row r="44" spans="1:27" ht="41.4" x14ac:dyDescent="0.25">
      <c r="A44" s="7">
        <v>41</v>
      </c>
      <c r="B44" s="105" t="str">
        <f>'Рейтинговая таблица организаций'!B44</f>
        <v>муниципальное бюджетное общеобразовательное учреждение «Средняя школа № 58»</v>
      </c>
      <c r="C44" s="8">
        <f>100*'Рейтинговая таблица организаций'!D44/'Рейтинговая таблица организаций'!E44</f>
        <v>100</v>
      </c>
      <c r="D44" s="8">
        <f>100*'Рейтинговая таблица организаций'!F44/'Рейтинговая таблица организаций'!G44</f>
        <v>100</v>
      </c>
      <c r="E44" s="8">
        <f>'Рейтинговая таблица организаций'!M44</f>
        <v>100</v>
      </c>
      <c r="F44" s="8">
        <f>'Рейтинговая таблица организаций'!N44</f>
        <v>100</v>
      </c>
      <c r="G44" s="8">
        <f>100*'Рейтинговая таблица организаций'!I44/'Рейтинговая таблица организаций'!J44</f>
        <v>96.373056994818654</v>
      </c>
      <c r="H44" s="8">
        <f>100*'Рейтинговая таблица организаций'!K44/'Рейтинговая таблица организаций'!L44</f>
        <v>96.15384615384616</v>
      </c>
      <c r="I44" s="8">
        <f>'Рейтинговая таблица организаций'!O44</f>
        <v>96</v>
      </c>
      <c r="J44" s="8">
        <f>'Рейтинговая таблица организаций'!P44</f>
        <v>98.4</v>
      </c>
      <c r="K44" s="8">
        <f>'Рейтинговая таблица организаций'!V44</f>
        <v>100</v>
      </c>
      <c r="L44" s="8">
        <f>'Рейтинговая таблица организаций'!W44</f>
        <v>90</v>
      </c>
      <c r="M44" s="8">
        <f>'Рейтинговая таблица организаций'!X44</f>
        <v>81</v>
      </c>
      <c r="N44" s="8">
        <f>'Рейтинговая таблица организаций'!Y44</f>
        <v>90.5</v>
      </c>
      <c r="O44" s="8">
        <f>'Рейтинговая таблица организаций'!AD44</f>
        <v>0</v>
      </c>
      <c r="P44" s="8">
        <f>'Рейтинговая таблица организаций'!AE44</f>
        <v>80</v>
      </c>
      <c r="Q44" s="8">
        <f>'Рейтинговая таблица организаций'!AF44</f>
        <v>86.206896551724142</v>
      </c>
      <c r="R44" s="8">
        <f>'Рейтинговая таблица организаций'!AG44</f>
        <v>57.9</v>
      </c>
      <c r="S44" s="8">
        <f>'Рейтинговая таблица организаций'!AN44</f>
        <v>96</v>
      </c>
      <c r="T44" s="8">
        <f>'Рейтинговая таблица организаций'!AO44</f>
        <v>94</v>
      </c>
      <c r="U44" s="8">
        <f>'Рейтинговая таблица организаций'!AP44</f>
        <v>96</v>
      </c>
      <c r="V44" s="8">
        <f>'Рейтинговая таблица организаций'!AQ44</f>
        <v>95.2</v>
      </c>
      <c r="W44" s="8">
        <f>'Рейтинговая таблица организаций'!AX44</f>
        <v>89</v>
      </c>
      <c r="X44" s="8">
        <f>'Рейтинговая таблица организаций'!AY44</f>
        <v>94</v>
      </c>
      <c r="Y44" s="8">
        <f>'Рейтинговая таблица организаций'!AZ44</f>
        <v>93</v>
      </c>
      <c r="Z44" s="8">
        <f>'Рейтинговая таблица организаций'!BA44</f>
        <v>92</v>
      </c>
      <c r="AA44" s="8">
        <f>'Рейтинговая таблица организаций'!BB44</f>
        <v>86.8</v>
      </c>
    </row>
    <row r="45" spans="1:27" ht="41.4" x14ac:dyDescent="0.25">
      <c r="A45" s="7">
        <v>42</v>
      </c>
      <c r="B45" s="105" t="str">
        <f>'Рейтинговая таблица организаций'!B45</f>
        <v>муниципальное бюджетное общеобразовательное учреждение «Средняя школа № 61»</v>
      </c>
      <c r="C45" s="8">
        <f>100*'Рейтинговая таблица организаций'!D45/'Рейтинговая таблица организаций'!E45</f>
        <v>100</v>
      </c>
      <c r="D45" s="8">
        <f>100*'Рейтинговая таблица организаций'!F45/'Рейтинговая таблица организаций'!G45</f>
        <v>97.560975609756099</v>
      </c>
      <c r="E45" s="8">
        <f>'Рейтинговая таблица организаций'!M45</f>
        <v>99</v>
      </c>
      <c r="F45" s="8">
        <f>'Рейтинговая таблица организаций'!N45</f>
        <v>100</v>
      </c>
      <c r="G45" s="8">
        <f>100*'Рейтинговая таблица организаций'!I45/'Рейтинговая таблица организаций'!J45</f>
        <v>97.00374531835206</v>
      </c>
      <c r="H45" s="8">
        <f>100*'Рейтинговая таблица организаций'!K45/'Рейтинговая таблица организаций'!L45</f>
        <v>95</v>
      </c>
      <c r="I45" s="8">
        <f>'Рейтинговая таблица организаций'!O45</f>
        <v>96</v>
      </c>
      <c r="J45" s="8">
        <f>'Рейтинговая таблица организаций'!P45</f>
        <v>98.1</v>
      </c>
      <c r="K45" s="8">
        <f>'Рейтинговая таблица организаций'!V45</f>
        <v>100</v>
      </c>
      <c r="L45" s="8">
        <f>'Рейтинговая таблица организаций'!W45</f>
        <v>93</v>
      </c>
      <c r="M45" s="8">
        <f>'Рейтинговая таблица организаций'!X45</f>
        <v>87</v>
      </c>
      <c r="N45" s="8">
        <f>'Рейтинговая таблица организаций'!Y45</f>
        <v>93.5</v>
      </c>
      <c r="O45" s="8">
        <f>'Рейтинговая таблица организаций'!AD45</f>
        <v>0</v>
      </c>
      <c r="P45" s="8">
        <f>'Рейтинговая таблица организаций'!AE45</f>
        <v>80</v>
      </c>
      <c r="Q45" s="8">
        <f>'Рейтинговая таблица организаций'!AF45</f>
        <v>84.615384615384613</v>
      </c>
      <c r="R45" s="8">
        <f>'Рейтинговая таблица организаций'!AG45</f>
        <v>57.4</v>
      </c>
      <c r="S45" s="8">
        <f>'Рейтинговая таблица организаций'!AN45</f>
        <v>96</v>
      </c>
      <c r="T45" s="8">
        <f>'Рейтинговая таблица организаций'!AO45</f>
        <v>96</v>
      </c>
      <c r="U45" s="8">
        <f>'Рейтинговая таблица организаций'!AP45</f>
        <v>98</v>
      </c>
      <c r="V45" s="8">
        <f>'Рейтинговая таблица организаций'!AQ45</f>
        <v>96.4</v>
      </c>
      <c r="W45" s="8">
        <f>'Рейтинговая таблица организаций'!AX45</f>
        <v>96</v>
      </c>
      <c r="X45" s="8">
        <f>'Рейтинговая таблица организаций'!AY45</f>
        <v>94</v>
      </c>
      <c r="Y45" s="8">
        <f>'Рейтинговая таблица организаций'!AZ45</f>
        <v>96</v>
      </c>
      <c r="Z45" s="8">
        <f>'Рейтинговая таблица организаций'!BA45</f>
        <v>95.6</v>
      </c>
      <c r="AA45" s="8">
        <f>'Рейтинговая таблица организаций'!BB45</f>
        <v>88.2</v>
      </c>
    </row>
    <row r="46" spans="1:27" ht="41.4" x14ac:dyDescent="0.25">
      <c r="A46" s="7">
        <v>43</v>
      </c>
      <c r="B46" s="105" t="str">
        <f>'Рейтинговая таблица организаций'!B46</f>
        <v>муниципальное бюджетное общеобразовательное учреждение «Средняя школа № 62»</v>
      </c>
      <c r="C46" s="8">
        <f>100*'Рейтинговая таблица организаций'!D46/'Рейтинговая таблица организаций'!E46</f>
        <v>100</v>
      </c>
      <c r="D46" s="8">
        <f>100*'Рейтинговая таблица организаций'!F46/'Рейтинговая таблица организаций'!G46</f>
        <v>97.560975609756099</v>
      </c>
      <c r="E46" s="8">
        <f>'Рейтинговая таблица организаций'!M46</f>
        <v>99</v>
      </c>
      <c r="F46" s="8">
        <f>'Рейтинговая таблица организаций'!N46</f>
        <v>100</v>
      </c>
      <c r="G46" s="8">
        <f>100*'Рейтинговая таблица организаций'!I46/'Рейтинговая таблица организаций'!J46</f>
        <v>99.386503067484668</v>
      </c>
      <c r="H46" s="8">
        <f>100*'Рейтинговая таблица организаций'!K46/'Рейтинговая таблица организаций'!L46</f>
        <v>97.701149425287355</v>
      </c>
      <c r="I46" s="8">
        <f>'Рейтинговая таблица организаций'!O46</f>
        <v>99</v>
      </c>
      <c r="J46" s="8">
        <f>'Рейтинговая таблица организаций'!P46</f>
        <v>99.3</v>
      </c>
      <c r="K46" s="8">
        <f>'Рейтинговая таблица организаций'!V46</f>
        <v>100</v>
      </c>
      <c r="L46" s="8">
        <f>'Рейтинговая таблица организаций'!W46</f>
        <v>97</v>
      </c>
      <c r="M46" s="8">
        <f>'Рейтинговая таблица организаций'!X46</f>
        <v>94</v>
      </c>
      <c r="N46" s="8">
        <f>'Рейтинговая таблица организаций'!Y46</f>
        <v>97</v>
      </c>
      <c r="O46" s="8">
        <f>'Рейтинговая таблица организаций'!AD46</f>
        <v>60</v>
      </c>
      <c r="P46" s="8">
        <f>'Рейтинговая таблица организаций'!AE46</f>
        <v>100</v>
      </c>
      <c r="Q46" s="8">
        <f>'Рейтинговая таблица организаций'!AF46</f>
        <v>85.714285714285708</v>
      </c>
      <c r="R46" s="8">
        <f>'Рейтинговая таблица организаций'!AG46</f>
        <v>83.7</v>
      </c>
      <c r="S46" s="8">
        <f>'Рейтинговая таблица организаций'!AN46</f>
        <v>99</v>
      </c>
      <c r="T46" s="8">
        <f>'Рейтинговая таблица организаций'!AO46</f>
        <v>98</v>
      </c>
      <c r="U46" s="8">
        <f>'Рейтинговая таблица организаций'!AP46</f>
        <v>98</v>
      </c>
      <c r="V46" s="8">
        <f>'Рейтинговая таблица организаций'!AQ46</f>
        <v>98.4</v>
      </c>
      <c r="W46" s="8">
        <f>'Рейтинговая таблица организаций'!AX46</f>
        <v>97</v>
      </c>
      <c r="X46" s="8">
        <f>'Рейтинговая таблица организаций'!AY46</f>
        <v>97</v>
      </c>
      <c r="Y46" s="8">
        <f>'Рейтинговая таблица организаций'!AZ46</f>
        <v>97</v>
      </c>
      <c r="Z46" s="8">
        <f>'Рейтинговая таблица организаций'!BA46</f>
        <v>97</v>
      </c>
      <c r="AA46" s="8">
        <f>'Рейтинговая таблица организаций'!BB46</f>
        <v>95.08</v>
      </c>
    </row>
    <row r="47" spans="1:27" ht="41.4" x14ac:dyDescent="0.25">
      <c r="A47" s="7">
        <v>44</v>
      </c>
      <c r="B47" s="105" t="str">
        <f>'Рейтинговая таблица организаций'!B47</f>
        <v>муниципальное бюджетное общеобразовательное учреждение «Средняя школа № 63»</v>
      </c>
      <c r="C47" s="8">
        <f>100*'Рейтинговая таблица организаций'!D47/'Рейтинговая таблица организаций'!E47</f>
        <v>100</v>
      </c>
      <c r="D47" s="8">
        <f>100*'Рейтинговая таблица организаций'!F47/'Рейтинговая таблица организаций'!G47</f>
        <v>97.727272727272734</v>
      </c>
      <c r="E47" s="8">
        <f>'Рейтинговая таблица организаций'!M47</f>
        <v>99</v>
      </c>
      <c r="F47" s="8">
        <f>'Рейтинговая таблица организаций'!N47</f>
        <v>100</v>
      </c>
      <c r="G47" s="8">
        <f>100*'Рейтинговая таблица организаций'!I47/'Рейтинговая таблица организаций'!J47</f>
        <v>71.428571428571431</v>
      </c>
      <c r="H47" s="8">
        <f>100*'Рейтинговая таблица организаций'!K47/'Рейтинговая таблица организаций'!L47</f>
        <v>60.869565217391305</v>
      </c>
      <c r="I47" s="8">
        <f>'Рейтинговая таблица организаций'!O47</f>
        <v>66</v>
      </c>
      <c r="J47" s="8">
        <f>'Рейтинговая таблица организаций'!P47</f>
        <v>86.1</v>
      </c>
      <c r="K47" s="8">
        <f>'Рейтинговая таблица организаций'!V47</f>
        <v>100</v>
      </c>
      <c r="L47" s="8">
        <f>'Рейтинговая таблица организаций'!W47</f>
        <v>76</v>
      </c>
      <c r="M47" s="8">
        <f>'Рейтинговая таблица организаций'!X47</f>
        <v>52</v>
      </c>
      <c r="N47" s="8">
        <f>'Рейтинговая таблица организаций'!Y47</f>
        <v>76</v>
      </c>
      <c r="O47" s="8">
        <f>'Рейтинговая таблица организаций'!AD47</f>
        <v>20</v>
      </c>
      <c r="P47" s="8">
        <f>'Рейтинговая таблица организаций'!AE47</f>
        <v>80</v>
      </c>
      <c r="Q47" s="8">
        <f>'Рейтинговая таблица организаций'!AF47</f>
        <v>50</v>
      </c>
      <c r="R47" s="8">
        <f>'Рейтинговая таблица организаций'!AG47</f>
        <v>53</v>
      </c>
      <c r="S47" s="8">
        <f>'Рейтинговая таблица организаций'!AN47</f>
        <v>72</v>
      </c>
      <c r="T47" s="8">
        <f>'Рейтинговая таблица организаций'!AO47</f>
        <v>86</v>
      </c>
      <c r="U47" s="8">
        <f>'Рейтинговая таблица организаций'!AP47</f>
        <v>87</v>
      </c>
      <c r="V47" s="8">
        <f>'Рейтинговая таблица организаций'!AQ47</f>
        <v>80.599999999999994</v>
      </c>
      <c r="W47" s="8">
        <f>'Рейтинговая таблица организаций'!AX47</f>
        <v>59</v>
      </c>
      <c r="X47" s="8">
        <f>'Рейтинговая таблица организаций'!AY47</f>
        <v>79</v>
      </c>
      <c r="Y47" s="8">
        <f>'Рейтинговая таблица организаций'!AZ47</f>
        <v>72</v>
      </c>
      <c r="Z47" s="8">
        <f>'Рейтинговая таблица организаций'!BA47</f>
        <v>69.5</v>
      </c>
      <c r="AA47" s="8">
        <f>'Рейтинговая таблица организаций'!BB47</f>
        <v>73.039999999999992</v>
      </c>
    </row>
    <row r="48" spans="1:27" ht="41.4" x14ac:dyDescent="0.25">
      <c r="A48" s="7">
        <v>45</v>
      </c>
      <c r="B48" s="105" t="str">
        <f>'Рейтинговая таблица организаций'!B48</f>
        <v>муниципальное бюджетное общеобразовательное учреждение «Средняя школа № 64»</v>
      </c>
      <c r="C48" s="8">
        <f>100*'Рейтинговая таблица организаций'!D48/'Рейтинговая таблица организаций'!E48</f>
        <v>100</v>
      </c>
      <c r="D48" s="8">
        <f>100*'Рейтинговая таблица организаций'!F48/'Рейтинговая таблица организаций'!G48</f>
        <v>94.736842105263165</v>
      </c>
      <c r="E48" s="8">
        <f>'Рейтинговая таблица организаций'!M48</f>
        <v>97</v>
      </c>
      <c r="F48" s="8">
        <f>'Рейтинговая таблица организаций'!N48</f>
        <v>100</v>
      </c>
      <c r="G48" s="8">
        <f>100*'Рейтинговая таблица организаций'!I48/'Рейтинговая таблица организаций'!J48</f>
        <v>95.172413793103445</v>
      </c>
      <c r="H48" s="8">
        <f>100*'Рейтинговая таблица организаций'!K48/'Рейтинговая таблица организаций'!L48</f>
        <v>97.041420118343197</v>
      </c>
      <c r="I48" s="8">
        <f>'Рейтинговая таблица организаций'!O48</f>
        <v>96</v>
      </c>
      <c r="J48" s="8">
        <f>'Рейтинговая таблица организаций'!P48</f>
        <v>97.5</v>
      </c>
      <c r="K48" s="8">
        <f>'Рейтинговая таблица организаций'!V48</f>
        <v>100</v>
      </c>
      <c r="L48" s="8">
        <f>'Рейтинговая таблица организаций'!W48</f>
        <v>89</v>
      </c>
      <c r="M48" s="8">
        <f>'Рейтинговая таблица организаций'!X48</f>
        <v>78</v>
      </c>
      <c r="N48" s="8">
        <f>'Рейтинговая таблица организаций'!Y48</f>
        <v>89</v>
      </c>
      <c r="O48" s="8">
        <f>'Рейтинговая таблица организаций'!AD48</f>
        <v>80</v>
      </c>
      <c r="P48" s="8">
        <f>'Рейтинговая таблица организаций'!AE48</f>
        <v>80</v>
      </c>
      <c r="Q48" s="8">
        <f>'Рейтинговая таблица организаций'!AF48</f>
        <v>94.117647058823536</v>
      </c>
      <c r="R48" s="8">
        <f>'Рейтинговая таблица организаций'!AG48</f>
        <v>84.2</v>
      </c>
      <c r="S48" s="8">
        <f>'Рейтинговая таблица организаций'!AN48</f>
        <v>87</v>
      </c>
      <c r="T48" s="8">
        <f>'Рейтинговая таблица организаций'!AO48</f>
        <v>90</v>
      </c>
      <c r="U48" s="8">
        <f>'Рейтинговая таблица организаций'!AP48</f>
        <v>95</v>
      </c>
      <c r="V48" s="8">
        <f>'Рейтинговая таблица организаций'!AQ48</f>
        <v>89.8</v>
      </c>
      <c r="W48" s="8">
        <f>'Рейтинговая таблица организаций'!AX48</f>
        <v>92</v>
      </c>
      <c r="X48" s="8">
        <f>'Рейтинговая таблица организаций'!AY48</f>
        <v>88</v>
      </c>
      <c r="Y48" s="8">
        <f>'Рейтинговая таблица организаций'!AZ48</f>
        <v>92</v>
      </c>
      <c r="Z48" s="8">
        <f>'Рейтинговая таблица организаций'!BA48</f>
        <v>91.2</v>
      </c>
      <c r="AA48" s="8">
        <f>'Рейтинговая таблица организаций'!BB48</f>
        <v>90.34</v>
      </c>
    </row>
    <row r="49" spans="1:27" ht="41.4" x14ac:dyDescent="0.25">
      <c r="A49" s="7">
        <v>46</v>
      </c>
      <c r="B49" s="105" t="str">
        <f>'Рейтинговая таблица организаций'!B49</f>
        <v>муниципальное бюджетное общеобразовательное учреждение «Средняя школа № 65»</v>
      </c>
      <c r="C49" s="8">
        <f>100*'Рейтинговая таблица организаций'!D49/'Рейтинговая таблица организаций'!E49</f>
        <v>92.857142857142861</v>
      </c>
      <c r="D49" s="8">
        <f>100*'Рейтинговая таблица организаций'!F49/'Рейтинговая таблица организаций'!G49</f>
        <v>95.348837209302332</v>
      </c>
      <c r="E49" s="8">
        <f>'Рейтинговая таблица организаций'!M49</f>
        <v>94</v>
      </c>
      <c r="F49" s="8">
        <f>'Рейтинговая таблица организаций'!N49</f>
        <v>100</v>
      </c>
      <c r="G49" s="8">
        <f>100*'Рейтинговая таблица организаций'!I49/'Рейтинговая таблица организаций'!J49</f>
        <v>95.327102803738313</v>
      </c>
      <c r="H49" s="8">
        <f>100*'Рейтинговая таблица организаций'!K49/'Рейтинговая таблица организаций'!L49</f>
        <v>91.791044776119406</v>
      </c>
      <c r="I49" s="8">
        <f>'Рейтинговая таблица организаций'!O49</f>
        <v>94</v>
      </c>
      <c r="J49" s="8">
        <f>'Рейтинговая таблица организаций'!P49</f>
        <v>95.8</v>
      </c>
      <c r="K49" s="8">
        <f>'Рейтинговая таблица организаций'!V49</f>
        <v>100</v>
      </c>
      <c r="L49" s="8">
        <f>'Рейтинговая таблица организаций'!W49</f>
        <v>80</v>
      </c>
      <c r="M49" s="8">
        <f>'Рейтинговая таблица организаций'!X49</f>
        <v>61</v>
      </c>
      <c r="N49" s="8">
        <f>'Рейтинговая таблица организаций'!Y49</f>
        <v>80.5</v>
      </c>
      <c r="O49" s="8">
        <f>'Рейтинговая таблица организаций'!AD49</f>
        <v>20</v>
      </c>
      <c r="P49" s="8">
        <f>'Рейтинговая таблица организаций'!AE49</f>
        <v>80</v>
      </c>
      <c r="Q49" s="8">
        <f>'Рейтинговая таблица организаций'!AF49</f>
        <v>100</v>
      </c>
      <c r="R49" s="8">
        <f>'Рейтинговая таблица организаций'!AG49</f>
        <v>68</v>
      </c>
      <c r="S49" s="8">
        <f>'Рейтинговая таблица организаций'!AN49</f>
        <v>87</v>
      </c>
      <c r="T49" s="8">
        <f>'Рейтинговая таблица организаций'!AO49</f>
        <v>88</v>
      </c>
      <c r="U49" s="8">
        <f>'Рейтинговая таблица организаций'!AP49</f>
        <v>94</v>
      </c>
      <c r="V49" s="8">
        <f>'Рейтинговая таблица организаций'!AQ49</f>
        <v>88.8</v>
      </c>
      <c r="W49" s="8">
        <f>'Рейтинговая таблица организаций'!AX49</f>
        <v>80</v>
      </c>
      <c r="X49" s="8">
        <f>'Рейтинговая таблица организаций'!AY49</f>
        <v>88</v>
      </c>
      <c r="Y49" s="8">
        <f>'Рейтинговая таблица организаций'!AZ49</f>
        <v>84</v>
      </c>
      <c r="Z49" s="8">
        <f>'Рейтинговая таблица организаций'!BA49</f>
        <v>83.6</v>
      </c>
      <c r="AA49" s="8">
        <f>'Рейтинговая таблица организаций'!BB49</f>
        <v>83.34</v>
      </c>
    </row>
    <row r="50" spans="1:27" ht="41.4" x14ac:dyDescent="0.25">
      <c r="A50" s="7">
        <v>47</v>
      </c>
      <c r="B50" s="105" t="str">
        <f>'Рейтинговая таблица организаций'!B50</f>
        <v>муниципальное бюджетное общеобразовательное учреждение «Средняя школа № 66»</v>
      </c>
      <c r="C50" s="8">
        <f>100*'Рейтинговая таблица организаций'!D50/'Рейтинговая таблица организаций'!E50</f>
        <v>100</v>
      </c>
      <c r="D50" s="8">
        <f>100*'Рейтинговая таблица организаций'!F50/'Рейтинговая таблица организаций'!G50</f>
        <v>97.777777777777771</v>
      </c>
      <c r="E50" s="8">
        <f>'Рейтинговая таблица организаций'!M50</f>
        <v>99</v>
      </c>
      <c r="F50" s="8">
        <f>'Рейтинговая таблица организаций'!N50</f>
        <v>100</v>
      </c>
      <c r="G50" s="8">
        <f>100*'Рейтинговая таблица организаций'!I50/'Рейтинговая таблица организаций'!J50</f>
        <v>89.189189189189193</v>
      </c>
      <c r="H50" s="8">
        <f>100*'Рейтинговая таблица организаций'!K50/'Рейтинговая таблица организаций'!L50</f>
        <v>83.333333333333329</v>
      </c>
      <c r="I50" s="8">
        <f>'Рейтинговая таблица организаций'!O50</f>
        <v>86</v>
      </c>
      <c r="J50" s="8">
        <f>'Рейтинговая таблица организаций'!P50</f>
        <v>94.1</v>
      </c>
      <c r="K50" s="8">
        <f>'Рейтинговая таблица организаций'!V50</f>
        <v>100</v>
      </c>
      <c r="L50" s="8">
        <f>'Рейтинговая таблица организаций'!W50</f>
        <v>81</v>
      </c>
      <c r="M50" s="8">
        <f>'Рейтинговая таблица организаций'!X50</f>
        <v>63</v>
      </c>
      <c r="N50" s="8">
        <f>'Рейтинговая таблица организаций'!Y50</f>
        <v>81.5</v>
      </c>
      <c r="O50" s="8">
        <f>'Рейтинговая таблица организаций'!AD50</f>
        <v>60</v>
      </c>
      <c r="P50" s="8">
        <f>'Рейтинговая таблица организаций'!AE50</f>
        <v>60</v>
      </c>
      <c r="Q50" s="8">
        <f>'Рейтинговая таблица организаций'!AF50</f>
        <v>75</v>
      </c>
      <c r="R50" s="8">
        <f>'Рейтинговая таблица организаций'!AG50</f>
        <v>64.5</v>
      </c>
      <c r="S50" s="8">
        <f>'Рейтинговая таблица организаций'!AN50</f>
        <v>81</v>
      </c>
      <c r="T50" s="8">
        <f>'Рейтинговая таблица организаций'!AO50</f>
        <v>72</v>
      </c>
      <c r="U50" s="8">
        <f>'Рейтинговая таблица организаций'!AP50</f>
        <v>84</v>
      </c>
      <c r="V50" s="8">
        <f>'Рейтинговая таблица организаций'!AQ50</f>
        <v>78</v>
      </c>
      <c r="W50" s="8">
        <f>'Рейтинговая таблица организаций'!AX50</f>
        <v>77</v>
      </c>
      <c r="X50" s="8">
        <f>'Рейтинговая таблица организаций'!AY50</f>
        <v>83</v>
      </c>
      <c r="Y50" s="8">
        <f>'Рейтинговая таблица организаций'!AZ50</f>
        <v>82</v>
      </c>
      <c r="Z50" s="8">
        <f>'Рейтинговая таблица организаций'!BA50</f>
        <v>80.7</v>
      </c>
      <c r="AA50" s="8">
        <f>'Рейтинговая таблица организаций'!BB50</f>
        <v>79.760000000000005</v>
      </c>
    </row>
    <row r="51" spans="1:27" ht="41.4" x14ac:dyDescent="0.25">
      <c r="A51" s="7">
        <v>48</v>
      </c>
      <c r="B51" s="105" t="str">
        <f>'Рейтинговая таблица организаций'!B51</f>
        <v>муниципальное бюджетное общеобразовательное учреждение «Лицей № 67»</v>
      </c>
      <c r="C51" s="8">
        <f>100*'Рейтинговая таблица организаций'!D51/'Рейтинговая таблица организаций'!E51</f>
        <v>100</v>
      </c>
      <c r="D51" s="8">
        <f>100*'Рейтинговая таблица организаций'!F51/'Рейтинговая таблица организаций'!G51</f>
        <v>100</v>
      </c>
      <c r="E51" s="8">
        <f>'Рейтинговая таблица организаций'!M51</f>
        <v>100</v>
      </c>
      <c r="F51" s="8">
        <f>'Рейтинговая таблица организаций'!N51</f>
        <v>100</v>
      </c>
      <c r="G51" s="8">
        <f>100*'Рейтинговая таблица организаций'!I51/'Рейтинговая таблица организаций'!J51</f>
        <v>96.043956043956044</v>
      </c>
      <c r="H51" s="8">
        <f>100*'Рейтинговая таблица организаций'!K51/'Рейтинговая таблица организаций'!L51</f>
        <v>92.56637168141593</v>
      </c>
      <c r="I51" s="8">
        <f>'Рейтинговая таблица организаций'!O51</f>
        <v>94</v>
      </c>
      <c r="J51" s="8">
        <f>'Рейтинговая таблица организаций'!P51</f>
        <v>97.6</v>
      </c>
      <c r="K51" s="8">
        <f>'Рейтинговая таблица организаций'!V51</f>
        <v>100</v>
      </c>
      <c r="L51" s="8">
        <f>'Рейтинговая таблица организаций'!W51</f>
        <v>88</v>
      </c>
      <c r="M51" s="8">
        <f>'Рейтинговая таблица организаций'!X51</f>
        <v>76</v>
      </c>
      <c r="N51" s="8">
        <f>'Рейтинговая таблица организаций'!Y51</f>
        <v>88</v>
      </c>
      <c r="O51" s="8">
        <f>'Рейтинговая таблица организаций'!AD51</f>
        <v>40</v>
      </c>
      <c r="P51" s="8">
        <f>'Рейтинговая таблица организаций'!AE51</f>
        <v>80</v>
      </c>
      <c r="Q51" s="8">
        <f>'Рейтинговая таблица организаций'!AF51</f>
        <v>82.352941176470594</v>
      </c>
      <c r="R51" s="8">
        <f>'Рейтинговая таблица организаций'!AG51</f>
        <v>68.7</v>
      </c>
      <c r="S51" s="8">
        <f>'Рейтинговая таблица организаций'!AN51</f>
        <v>95</v>
      </c>
      <c r="T51" s="8">
        <f>'Рейтинговая таблица организаций'!AO51</f>
        <v>95</v>
      </c>
      <c r="U51" s="8">
        <f>'Рейтинговая таблица организаций'!AP51</f>
        <v>98</v>
      </c>
      <c r="V51" s="8">
        <f>'Рейтинговая таблица организаций'!AQ51</f>
        <v>95.6</v>
      </c>
      <c r="W51" s="8">
        <f>'Рейтинговая таблица организаций'!AX51</f>
        <v>91</v>
      </c>
      <c r="X51" s="8">
        <f>'Рейтинговая таблица организаций'!AY51</f>
        <v>84</v>
      </c>
      <c r="Y51" s="8">
        <f>'Рейтинговая таблица организаций'!AZ51</f>
        <v>94</v>
      </c>
      <c r="Z51" s="8">
        <f>'Рейтинговая таблица организаций'!BA51</f>
        <v>91.1</v>
      </c>
      <c r="AA51" s="8">
        <f>'Рейтинговая таблица организаций'!BB51</f>
        <v>88.2</v>
      </c>
    </row>
    <row r="52" spans="1:27" ht="41.4" x14ac:dyDescent="0.25">
      <c r="A52" s="7">
        <v>49</v>
      </c>
      <c r="B52" s="105" t="str">
        <f>'Рейтинговая таблица организаций'!B52</f>
        <v>муниципальное бюджетное общеобразовательное учреждение «Средняя школа № 68»</v>
      </c>
      <c r="C52" s="8">
        <f>100*'Рейтинговая таблица организаций'!D52/'Рейтинговая таблица организаций'!E52</f>
        <v>100</v>
      </c>
      <c r="D52" s="8">
        <f>100*'Рейтинговая таблица организаций'!F52/'Рейтинговая таблица организаций'!G52</f>
        <v>100</v>
      </c>
      <c r="E52" s="8">
        <f>'Рейтинговая таблица организаций'!M52</f>
        <v>100</v>
      </c>
      <c r="F52" s="8">
        <f>'Рейтинговая таблица организаций'!N52</f>
        <v>100</v>
      </c>
      <c r="G52" s="8">
        <f>100*'Рейтинговая таблица организаций'!I52/'Рейтинговая таблица организаций'!J52</f>
        <v>92.727272727272734</v>
      </c>
      <c r="H52" s="8">
        <f>100*'Рейтинговая таблица организаций'!K52/'Рейтинговая таблица организаций'!L52</f>
        <v>90.094339622641513</v>
      </c>
      <c r="I52" s="8">
        <f>'Рейтинговая таблица организаций'!O52</f>
        <v>91</v>
      </c>
      <c r="J52" s="8">
        <f>'Рейтинговая таблица организаций'!P52</f>
        <v>96.4</v>
      </c>
      <c r="K52" s="8">
        <f>'Рейтинговая таблица организаций'!V52</f>
        <v>100</v>
      </c>
      <c r="L52" s="8">
        <f>'Рейтинговая таблица организаций'!W52</f>
        <v>80</v>
      </c>
      <c r="M52" s="8">
        <f>'Рейтинговая таблица организаций'!X52</f>
        <v>61</v>
      </c>
      <c r="N52" s="8">
        <f>'Рейтинговая таблица организаций'!Y52</f>
        <v>80.5</v>
      </c>
      <c r="O52" s="8">
        <f>'Рейтинговая таблица организаций'!AD52</f>
        <v>40</v>
      </c>
      <c r="P52" s="8">
        <f>'Рейтинговая таблица организаций'!AE52</f>
        <v>80</v>
      </c>
      <c r="Q52" s="8">
        <f>'Рейтинговая таблица организаций'!AF52</f>
        <v>94.444444444444443</v>
      </c>
      <c r="R52" s="8">
        <f>'Рейтинговая таблица организаций'!AG52</f>
        <v>72.3</v>
      </c>
      <c r="S52" s="8">
        <f>'Рейтинговая таблица организаций'!AN52</f>
        <v>80</v>
      </c>
      <c r="T52" s="8">
        <f>'Рейтинговая таблица организаций'!AO52</f>
        <v>83</v>
      </c>
      <c r="U52" s="8">
        <f>'Рейтинговая таблица организаций'!AP52</f>
        <v>92</v>
      </c>
      <c r="V52" s="8">
        <f>'Рейтинговая таблица организаций'!AQ52</f>
        <v>83.6</v>
      </c>
      <c r="W52" s="8">
        <f>'Рейтинговая таблица организаций'!AX52</f>
        <v>69</v>
      </c>
      <c r="X52" s="8">
        <f>'Рейтинговая таблица организаций'!AY52</f>
        <v>80</v>
      </c>
      <c r="Y52" s="8">
        <f>'Рейтинговая таблица организаций'!AZ52</f>
        <v>80</v>
      </c>
      <c r="Z52" s="8">
        <f>'Рейтинговая таблица организаций'!BA52</f>
        <v>76.7</v>
      </c>
      <c r="AA52" s="8">
        <f>'Рейтинговая таблица организаций'!BB52</f>
        <v>81.899999999999991</v>
      </c>
    </row>
  </sheetData>
  <mergeCells count="32">
    <mergeCell ref="A1:A3"/>
    <mergeCell ref="B1:B3"/>
    <mergeCell ref="C2:C3"/>
    <mergeCell ref="D2:D3"/>
    <mergeCell ref="E2:E3"/>
    <mergeCell ref="C1:I1"/>
    <mergeCell ref="F2:F3"/>
    <mergeCell ref="G2:G3"/>
    <mergeCell ref="H2:H3"/>
    <mergeCell ref="I2:I3"/>
    <mergeCell ref="J1:J3"/>
    <mergeCell ref="K2:K3"/>
    <mergeCell ref="L2:L3"/>
    <mergeCell ref="M2:M3"/>
    <mergeCell ref="N1:N3"/>
    <mergeCell ref="O2:O3"/>
    <mergeCell ref="O1:Q1"/>
    <mergeCell ref="K1:M1"/>
    <mergeCell ref="P2:P3"/>
    <mergeCell ref="Q2:Q3"/>
    <mergeCell ref="Z1:Z3"/>
    <mergeCell ref="AA2:AA3"/>
    <mergeCell ref="Y2:Y3"/>
    <mergeCell ref="X2:X3"/>
    <mergeCell ref="W2:W3"/>
    <mergeCell ref="W1:Y1"/>
    <mergeCell ref="V1:V3"/>
    <mergeCell ref="U2:U3"/>
    <mergeCell ref="T2:T3"/>
    <mergeCell ref="S2:S3"/>
    <mergeCell ref="R1:R3"/>
    <mergeCell ref="S1:U1"/>
  </mergeCells>
  <pageMargins left="0.70000004768371604" right="0.70000004768371604" top="0.75" bottom="0.75" header="0.30000001192092901" footer="0.30000001192092901"/>
  <pageSetup paperSize="9" fitToWidth="0"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6"/>
  <sheetViews>
    <sheetView workbookViewId="0">
      <pane xSplit="2" ySplit="3" topLeftCell="C34" activePane="bottomRight" state="frozen"/>
      <selection pane="topRight" activeCell="C1" sqref="C1"/>
      <selection pane="bottomLeft" activeCell="A4" sqref="A4"/>
      <selection pane="bottomRight" activeCell="G6" sqref="G6"/>
    </sheetView>
  </sheetViews>
  <sheetFormatPr defaultColWidth="9.109375" defaultRowHeight="15.6" x14ac:dyDescent="0.3"/>
  <cols>
    <col min="1" max="1" width="5.33203125" style="68" customWidth="1"/>
    <col min="2" max="2" width="31" style="68" customWidth="1"/>
    <col min="3" max="3" width="9.109375" style="68" bestFit="1" customWidth="1"/>
    <col min="4" max="4" width="5.6640625" style="68" customWidth="1"/>
    <col min="5" max="5" width="17.33203125" style="68" customWidth="1"/>
    <col min="6" max="8" width="7.6640625" style="68" customWidth="1"/>
    <col min="9" max="9" width="5.88671875" style="68" customWidth="1"/>
    <col min="10" max="10" width="7.77734375" style="68" customWidth="1"/>
    <col min="11" max="11" width="9.88671875" style="68" bestFit="1" customWidth="1"/>
    <col min="12" max="12" width="9.44140625" style="68" bestFit="1" customWidth="1"/>
    <col min="13" max="13" width="5.21875" style="68" customWidth="1"/>
    <col min="14" max="14" width="19.21875" style="68" customWidth="1"/>
    <col min="15" max="15" width="9.88671875" style="68" bestFit="1" customWidth="1"/>
    <col min="16" max="17" width="9.5546875" style="68" bestFit="1" customWidth="1"/>
    <col min="18" max="18" width="9.44140625" style="68" bestFit="1" customWidth="1"/>
    <col min="19" max="19" width="9.88671875" style="68" bestFit="1" customWidth="1"/>
    <col min="20" max="20" width="9.44140625" style="68" bestFit="1" customWidth="1"/>
    <col min="21" max="21" width="9.88671875" style="68" bestFit="1" customWidth="1"/>
    <col min="22" max="22" width="18.21875" style="68" customWidth="1"/>
    <col min="23" max="27" width="9.44140625" style="68" bestFit="1" customWidth="1"/>
    <col min="28" max="28" width="9.88671875" style="68" bestFit="1" customWidth="1"/>
    <col min="29" max="29" width="9.44140625" style="68" bestFit="1" customWidth="1"/>
    <col min="30" max="30" width="9.88671875" style="68" bestFit="1" customWidth="1"/>
    <col min="31" max="31" width="28.6640625" style="68" customWidth="1"/>
    <col min="32" max="36" width="9.44140625" style="68" bestFit="1" customWidth="1"/>
    <col min="37" max="37" width="9.88671875" style="68" bestFit="1" customWidth="1"/>
    <col min="38" max="38" width="9.44140625" style="68" bestFit="1" customWidth="1"/>
    <col min="39" max="39" width="9.88671875" style="68" bestFit="1" customWidth="1"/>
    <col min="40" max="40" width="20" style="68" customWidth="1"/>
    <col min="41" max="45" width="9.44140625" style="68" bestFit="1" customWidth="1"/>
    <col min="46" max="46" width="9.88671875" style="68" bestFit="1" customWidth="1"/>
    <col min="47" max="47" width="9.44140625" style="68" bestFit="1" customWidth="1"/>
    <col min="48" max="48" width="9.88671875" style="68" bestFit="1" customWidth="1"/>
    <col min="49" max="49" width="27.109375" style="68" customWidth="1"/>
    <col min="50" max="51" width="9.44140625" style="68" bestFit="1" customWidth="1"/>
    <col min="52" max="52" width="9.88671875" style="68" bestFit="1" customWidth="1"/>
    <col min="53" max="53" width="9.44140625" style="68" bestFit="1" customWidth="1"/>
    <col min="54" max="54" width="9.109375" style="68" bestFit="1" customWidth="1"/>
    <col min="55" max="16384" width="9.109375" style="68"/>
  </cols>
  <sheetData>
    <row r="1" spans="1:53" s="69" customFormat="1" ht="31.2" x14ac:dyDescent="0.3">
      <c r="A1" s="208" t="s">
        <v>0</v>
      </c>
      <c r="B1" s="211" t="s">
        <v>1</v>
      </c>
      <c r="C1" s="211" t="s">
        <v>2</v>
      </c>
      <c r="D1" s="203" t="s">
        <v>0</v>
      </c>
      <c r="E1" s="203" t="s">
        <v>1</v>
      </c>
      <c r="F1" s="203" t="s">
        <v>3</v>
      </c>
      <c r="G1" s="204"/>
      <c r="H1" s="205"/>
      <c r="I1" s="203" t="s">
        <v>4</v>
      </c>
      <c r="J1" s="203" t="s">
        <v>419</v>
      </c>
      <c r="K1" s="115"/>
      <c r="L1" s="115"/>
      <c r="M1" s="201" t="s">
        <v>0</v>
      </c>
      <c r="N1" s="201" t="s">
        <v>1</v>
      </c>
      <c r="O1" s="201" t="s">
        <v>5</v>
      </c>
      <c r="P1" s="202"/>
      <c r="Q1" s="201" t="s">
        <v>6</v>
      </c>
      <c r="R1" s="201" t="s">
        <v>419</v>
      </c>
      <c r="S1" s="115"/>
      <c r="T1" s="115"/>
      <c r="U1" s="196" t="s">
        <v>0</v>
      </c>
      <c r="V1" s="196" t="s">
        <v>1</v>
      </c>
      <c r="W1" s="196" t="s">
        <v>412</v>
      </c>
      <c r="X1" s="199"/>
      <c r="Y1" s="200"/>
      <c r="Z1" s="196" t="s">
        <v>8</v>
      </c>
      <c r="AA1" s="196" t="s">
        <v>419</v>
      </c>
      <c r="AB1" s="115"/>
      <c r="AC1" s="115"/>
      <c r="AD1" s="189" t="s">
        <v>0</v>
      </c>
      <c r="AE1" s="189" t="s">
        <v>1</v>
      </c>
      <c r="AF1" s="189" t="s">
        <v>9</v>
      </c>
      <c r="AG1" s="194"/>
      <c r="AH1" s="195"/>
      <c r="AI1" s="189" t="s">
        <v>10</v>
      </c>
      <c r="AJ1" s="189" t="s">
        <v>419</v>
      </c>
      <c r="AK1" s="115"/>
      <c r="AL1" s="115"/>
      <c r="AM1" s="186" t="s">
        <v>0</v>
      </c>
      <c r="AN1" s="186" t="s">
        <v>1</v>
      </c>
      <c r="AO1" s="186" t="s">
        <v>413</v>
      </c>
      <c r="AP1" s="192"/>
      <c r="AQ1" s="193"/>
      <c r="AR1" s="186" t="s">
        <v>12</v>
      </c>
      <c r="AS1" s="186" t="s">
        <v>419</v>
      </c>
      <c r="AT1" s="115"/>
      <c r="AU1" s="115"/>
      <c r="AV1" s="115" t="s">
        <v>0</v>
      </c>
      <c r="AW1" s="115" t="s">
        <v>1</v>
      </c>
      <c r="AX1" s="115" t="s">
        <v>13</v>
      </c>
      <c r="AY1" s="115"/>
      <c r="AZ1" s="115"/>
      <c r="BA1" s="115"/>
    </row>
    <row r="2" spans="1:53" s="69" customFormat="1" ht="31.2" x14ac:dyDescent="0.3">
      <c r="A2" s="209"/>
      <c r="B2" s="212"/>
      <c r="C2" s="212"/>
      <c r="D2" s="214"/>
      <c r="E2" s="214"/>
      <c r="F2" s="203" t="s">
        <v>21</v>
      </c>
      <c r="G2" s="203" t="s">
        <v>22</v>
      </c>
      <c r="H2" s="203" t="s">
        <v>23</v>
      </c>
      <c r="I2" s="214"/>
      <c r="J2" s="214"/>
      <c r="K2" s="115"/>
      <c r="L2" s="115"/>
      <c r="M2" s="206"/>
      <c r="N2" s="206"/>
      <c r="O2" s="201" t="s">
        <v>27</v>
      </c>
      <c r="P2" s="201" t="s">
        <v>29</v>
      </c>
      <c r="Q2" s="206"/>
      <c r="R2" s="206"/>
      <c r="S2" s="115"/>
      <c r="T2" s="115"/>
      <c r="U2" s="197"/>
      <c r="V2" s="197"/>
      <c r="W2" s="196" t="s">
        <v>33</v>
      </c>
      <c r="X2" s="196" t="s">
        <v>34</v>
      </c>
      <c r="Y2" s="196" t="s">
        <v>35</v>
      </c>
      <c r="Z2" s="197"/>
      <c r="AA2" s="197"/>
      <c r="AB2" s="115"/>
      <c r="AC2" s="115"/>
      <c r="AD2" s="191"/>
      <c r="AE2" s="191"/>
      <c r="AF2" s="189" t="s">
        <v>39</v>
      </c>
      <c r="AG2" s="189" t="s">
        <v>40</v>
      </c>
      <c r="AH2" s="189" t="s">
        <v>41</v>
      </c>
      <c r="AI2" s="191"/>
      <c r="AJ2" s="191"/>
      <c r="AK2" s="115"/>
      <c r="AL2" s="115"/>
      <c r="AM2" s="187"/>
      <c r="AN2" s="187"/>
      <c r="AO2" s="186" t="s">
        <v>45</v>
      </c>
      <c r="AP2" s="186" t="s">
        <v>46</v>
      </c>
      <c r="AQ2" s="186" t="s">
        <v>47</v>
      </c>
      <c r="AR2" s="187"/>
      <c r="AS2" s="187"/>
      <c r="AT2" s="115"/>
      <c r="AU2" s="115"/>
      <c r="AV2" s="115" t="s">
        <v>0</v>
      </c>
      <c r="AW2" s="115" t="s">
        <v>1</v>
      </c>
      <c r="AX2" s="115" t="s">
        <v>48</v>
      </c>
      <c r="AY2" s="115"/>
      <c r="AZ2" s="115"/>
      <c r="BA2" s="115"/>
    </row>
    <row r="3" spans="1:53" s="69" customFormat="1" ht="46.8" x14ac:dyDescent="0.3">
      <c r="A3" s="210"/>
      <c r="B3" s="213"/>
      <c r="C3" s="213"/>
      <c r="D3" s="215"/>
      <c r="E3" s="215"/>
      <c r="F3" s="215"/>
      <c r="G3" s="215"/>
      <c r="H3" s="215"/>
      <c r="I3" s="215"/>
      <c r="J3" s="215"/>
      <c r="K3" s="115"/>
      <c r="L3" s="115"/>
      <c r="M3" s="207"/>
      <c r="N3" s="207"/>
      <c r="O3" s="207"/>
      <c r="P3" s="207"/>
      <c r="Q3" s="207"/>
      <c r="R3" s="207"/>
      <c r="S3" s="115"/>
      <c r="T3" s="115"/>
      <c r="U3" s="198"/>
      <c r="V3" s="198"/>
      <c r="W3" s="198"/>
      <c r="X3" s="198"/>
      <c r="Y3" s="198"/>
      <c r="Z3" s="198"/>
      <c r="AA3" s="198"/>
      <c r="AB3" s="115"/>
      <c r="AC3" s="115"/>
      <c r="AD3" s="190"/>
      <c r="AE3" s="190"/>
      <c r="AF3" s="190"/>
      <c r="AG3" s="190"/>
      <c r="AH3" s="190"/>
      <c r="AI3" s="190"/>
      <c r="AJ3" s="190"/>
      <c r="AK3" s="115"/>
      <c r="AL3" s="115"/>
      <c r="AM3" s="188"/>
      <c r="AN3" s="188"/>
      <c r="AO3" s="188"/>
      <c r="AP3" s="188"/>
      <c r="AQ3" s="188"/>
      <c r="AR3" s="188"/>
      <c r="AS3" s="188"/>
      <c r="AT3" s="115"/>
      <c r="AU3" s="115"/>
      <c r="AV3" s="116" t="s">
        <v>0</v>
      </c>
      <c r="AW3" s="116" t="s">
        <v>1</v>
      </c>
      <c r="AX3" s="116" t="s">
        <v>48</v>
      </c>
      <c r="AY3" s="116" t="s">
        <v>419</v>
      </c>
      <c r="AZ3" s="115"/>
      <c r="BA3" s="115"/>
    </row>
    <row r="4" spans="1:53" ht="109.2" x14ac:dyDescent="0.3">
      <c r="A4" s="70">
        <v>1</v>
      </c>
      <c r="B4" s="113" t="str">
        <f>CONCATENATE(Лист1!E3, " (", Лист1!C3, ")")</f>
        <v>муниципальное бюджетное общеобразовательное учреждение «Средняя школа № 1» (Иваново)</v>
      </c>
      <c r="C4" s="113">
        <f>'Рейтинговая таблица организаций'!C4</f>
        <v>556</v>
      </c>
      <c r="D4" s="113">
        <f t="shared" ref="D4:D52" si="0">A4</f>
        <v>1</v>
      </c>
      <c r="E4" s="113" t="str">
        <f t="shared" ref="E4:E52" si="1">B4</f>
        <v>муниципальное бюджетное общеобразовательное учреждение «Средняя школа № 1» (Иваново)</v>
      </c>
      <c r="F4" s="113">
        <f>'Рейтинговая таблица организаций'!M4</f>
        <v>100</v>
      </c>
      <c r="G4" s="113">
        <f>'Рейтинговая таблица организаций'!N4</f>
        <v>100</v>
      </c>
      <c r="H4" s="113">
        <f>'Рейтинговая таблица организаций'!O4</f>
        <v>98</v>
      </c>
      <c r="I4" s="113">
        <f>'Рейтинговая таблица организаций'!P4</f>
        <v>99.2</v>
      </c>
      <c r="J4" s="113" t="str">
        <f t="shared" ref="J4:J52" si="2">IF(L4=1, TEXT(K4, 0), CONCATENATE(K4, "-", K4+L4-1))</f>
        <v>7-9</v>
      </c>
      <c r="K4" s="113">
        <f t="shared" ref="K4:K35" si="3">_xlfn.RANK.EQ(I4, I$4:I$52)</f>
        <v>7</v>
      </c>
      <c r="L4" s="113">
        <f t="shared" ref="L4:L35" si="4">COUNTIF(K$4:K$52, K4)</f>
        <v>3</v>
      </c>
      <c r="M4" s="113">
        <f t="shared" ref="M4:M52" si="5">A4</f>
        <v>1</v>
      </c>
      <c r="N4" s="113" t="str">
        <f t="shared" ref="N4:N52" si="6">B4</f>
        <v>муниципальное бюджетное общеобразовательное учреждение «Средняя школа № 1» (Иваново)</v>
      </c>
      <c r="O4" s="113">
        <f>'Рейтинговая таблица организаций'!V4</f>
        <v>100</v>
      </c>
      <c r="P4" s="113">
        <f>'Рейтинговая таблица организаций'!X4</f>
        <v>87</v>
      </c>
      <c r="Q4" s="113">
        <f>'Рейтинговая таблица организаций'!Y4</f>
        <v>93.5</v>
      </c>
      <c r="R4" s="113" t="str">
        <f t="shared" ref="R4:R52" si="7">IF(T4=1, TEXT(S4, 0), CONCATENATE(S4, "-", S4+T4-1))</f>
        <v>16-17</v>
      </c>
      <c r="S4" s="113">
        <f t="shared" ref="S4:S35" si="8">_xlfn.RANK.EQ(Q4, Q$4:Q$52)</f>
        <v>16</v>
      </c>
      <c r="T4" s="113">
        <f t="shared" ref="T4:T35" si="9">COUNTIF(S$4:S$52, S4)</f>
        <v>2</v>
      </c>
      <c r="U4" s="113">
        <f t="shared" ref="U4:U52" si="10">A4</f>
        <v>1</v>
      </c>
      <c r="V4" s="113" t="str">
        <f t="shared" ref="V4:V52" si="11">B4</f>
        <v>муниципальное бюджетное общеобразовательное учреждение «Средняя школа № 1» (Иваново)</v>
      </c>
      <c r="W4" s="113">
        <f>'Рейтинговая таблица организаций'!AD4</f>
        <v>60</v>
      </c>
      <c r="X4" s="113">
        <f>'Рейтинговая таблица организаций'!AE4</f>
        <v>80</v>
      </c>
      <c r="Y4" s="114">
        <f>'Рейтинговая таблица организаций'!AF4</f>
        <v>91.304347826086953</v>
      </c>
      <c r="Z4" s="113">
        <f>'Рейтинговая таблица организаций'!AG4</f>
        <v>77.400000000000006</v>
      </c>
      <c r="AA4" s="113" t="str">
        <f t="shared" ref="AA4:AA52" si="12">IF(AC4=1, TEXT(AB4, 0), CONCATENATE(AB4, "-", AB4+AC4-1))</f>
        <v>17</v>
      </c>
      <c r="AB4" s="113">
        <f t="shared" ref="AB4:AB35" si="13">_xlfn.RANK.EQ(Z4, Z$4:Z$52)</f>
        <v>17</v>
      </c>
      <c r="AC4" s="113">
        <f t="shared" ref="AC4:AC35" si="14">COUNTIF(AB$4:AB$52, AB4)</f>
        <v>1</v>
      </c>
      <c r="AD4" s="113">
        <f t="shared" ref="AD4:AD52" si="15">A4</f>
        <v>1</v>
      </c>
      <c r="AE4" s="113" t="str">
        <f t="shared" ref="AE4:AE52" si="16">B4</f>
        <v>муниципальное бюджетное общеобразовательное учреждение «Средняя школа № 1» (Иваново)</v>
      </c>
      <c r="AF4" s="113">
        <f>'Рейтинговая таблица организаций'!AN4</f>
        <v>92</v>
      </c>
      <c r="AG4" s="113">
        <f>'Рейтинговая таблица организаций'!AO4</f>
        <v>94</v>
      </c>
      <c r="AH4" s="113">
        <f>'Рейтинговая таблица организаций'!AP4</f>
        <v>98</v>
      </c>
      <c r="AI4" s="113">
        <f>'Рейтинговая таблица организаций'!AQ4</f>
        <v>94</v>
      </c>
      <c r="AJ4" s="113" t="str">
        <f t="shared" ref="AJ4:AJ52" si="17">IF(AL4=1, TEXT(AK4, 0), CONCATENATE(AK4, "-", AK4+AL4-1))</f>
        <v>22-23</v>
      </c>
      <c r="AK4" s="113">
        <f t="shared" ref="AK4:AK35" si="18">_xlfn.RANK.EQ(AI4, AI$4:AI$52)</f>
        <v>22</v>
      </c>
      <c r="AL4" s="113">
        <f t="shared" ref="AL4:AL35" si="19">COUNTIF(AK$4:AK$52, AK4)</f>
        <v>2</v>
      </c>
      <c r="AM4" s="113">
        <f t="shared" ref="AM4:AM52" si="20">A4</f>
        <v>1</v>
      </c>
      <c r="AN4" s="113" t="str">
        <f t="shared" ref="AN4:AN52" si="21">B4</f>
        <v>муниципальное бюджетное общеобразовательное учреждение «Средняя школа № 1» (Иваново)</v>
      </c>
      <c r="AO4" s="113">
        <f>'Рейтинговая таблица организаций'!AX4</f>
        <v>91</v>
      </c>
      <c r="AP4" s="113">
        <f>'Рейтинговая таблица организаций'!AY4</f>
        <v>92</v>
      </c>
      <c r="AQ4" s="113">
        <f>'Рейтинговая таблица организаций'!AZ4</f>
        <v>93</v>
      </c>
      <c r="AR4" s="113">
        <f>'Рейтинговая таблица организаций'!BA4</f>
        <v>92.2</v>
      </c>
      <c r="AS4" s="113" t="str">
        <f t="shared" ref="AS4:AS52" si="22">IF(AU4=1, TEXT(AT4, 0), CONCATENATE(AT4, "-", AT4+AU4-1))</f>
        <v>20-21</v>
      </c>
      <c r="AT4" s="113">
        <f t="shared" ref="AT4:AT35" si="23">_xlfn.RANK.EQ(AR4, AR$4:AR$52)</f>
        <v>20</v>
      </c>
      <c r="AU4" s="113">
        <f t="shared" ref="AU4:AU35" si="24">COUNTIF(AT$4:AT$52, AT4)</f>
        <v>2</v>
      </c>
      <c r="AV4" s="113">
        <f t="shared" ref="AV4:AV52" si="25">A4</f>
        <v>1</v>
      </c>
      <c r="AW4" s="113" t="str">
        <f t="shared" ref="AW4:AW52" si="26">B4</f>
        <v>муниципальное бюджетное общеобразовательное учреждение «Средняя школа № 1» (Иваново)</v>
      </c>
      <c r="AX4" s="113">
        <f>'Рейтинговая таблица организаций'!BB4</f>
        <v>91.26</v>
      </c>
      <c r="AY4" s="113" t="str">
        <f t="shared" ref="AY4:AY52" si="27">IF(BA4=1, TEXT(AZ4, 0), CONCATENATE(AZ4, "-", AZ4+BA4-1))</f>
        <v>16</v>
      </c>
      <c r="AZ4" s="113">
        <f t="shared" ref="AZ4:AZ35" si="28">_xlfn.RANK.EQ(AX4, AX$4:AX$52)</f>
        <v>16</v>
      </c>
      <c r="BA4" s="113">
        <f t="shared" ref="BA4:BA35" si="29">COUNTIF(AZ$4:AZ$52, AZ4)</f>
        <v>1</v>
      </c>
    </row>
    <row r="5" spans="1:53" ht="109.2" x14ac:dyDescent="0.3">
      <c r="A5" s="70">
        <v>2</v>
      </c>
      <c r="B5" s="113" t="str">
        <f>CONCATENATE(Лист1!E4, " (", Лист1!C4, ")")</f>
        <v>муниципальное бюджетное общеобразовательное учреждение «Средняя школа № 2» (Иваново)</v>
      </c>
      <c r="C5" s="113">
        <f>'Рейтинговая таблица организаций'!C5</f>
        <v>338</v>
      </c>
      <c r="D5" s="113">
        <f t="shared" si="0"/>
        <v>2</v>
      </c>
      <c r="E5" s="113" t="str">
        <f t="shared" si="1"/>
        <v>муниципальное бюджетное общеобразовательное учреждение «Средняя школа № 2» (Иваново)</v>
      </c>
      <c r="F5" s="113">
        <f>'Рейтинговая таблица организаций'!M5</f>
        <v>100</v>
      </c>
      <c r="G5" s="113">
        <f>'Рейтинговая таблица организаций'!N5</f>
        <v>100</v>
      </c>
      <c r="H5" s="113">
        <f>'Рейтинговая таблица организаций'!O5</f>
        <v>93</v>
      </c>
      <c r="I5" s="113">
        <f>'Рейтинговая таблица организаций'!P5</f>
        <v>97.2</v>
      </c>
      <c r="J5" s="113" t="str">
        <f t="shared" si="2"/>
        <v>26</v>
      </c>
      <c r="K5" s="113">
        <f t="shared" si="3"/>
        <v>26</v>
      </c>
      <c r="L5" s="113">
        <f t="shared" si="4"/>
        <v>1</v>
      </c>
      <c r="M5" s="113">
        <f t="shared" si="5"/>
        <v>2</v>
      </c>
      <c r="N5" s="113" t="str">
        <f t="shared" si="6"/>
        <v>муниципальное бюджетное общеобразовательное учреждение «Средняя школа № 2» (Иваново)</v>
      </c>
      <c r="O5" s="113">
        <f>'Рейтинговая таблица организаций'!V5</f>
        <v>100</v>
      </c>
      <c r="P5" s="113">
        <f>'Рейтинговая таблица организаций'!X5</f>
        <v>72</v>
      </c>
      <c r="Q5" s="113">
        <f>'Рейтинговая таблица организаций'!Y5</f>
        <v>86</v>
      </c>
      <c r="R5" s="113" t="str">
        <f t="shared" si="7"/>
        <v>32</v>
      </c>
      <c r="S5" s="113">
        <f t="shared" si="8"/>
        <v>32</v>
      </c>
      <c r="T5" s="113">
        <f t="shared" si="9"/>
        <v>1</v>
      </c>
      <c r="U5" s="113">
        <f t="shared" si="10"/>
        <v>2</v>
      </c>
      <c r="V5" s="113" t="str">
        <f t="shared" si="11"/>
        <v>муниципальное бюджетное общеобразовательное учреждение «Средняя школа № 2» (Иваново)</v>
      </c>
      <c r="W5" s="113">
        <f>'Рейтинговая таблица организаций'!AD5</f>
        <v>100</v>
      </c>
      <c r="X5" s="113">
        <f>'Рейтинговая таблица организаций'!AE5</f>
        <v>100</v>
      </c>
      <c r="Y5" s="114">
        <f>'Рейтинговая таблица организаций'!AF5</f>
        <v>80</v>
      </c>
      <c r="Z5" s="113">
        <f>'Рейтинговая таблица организаций'!AG5</f>
        <v>94</v>
      </c>
      <c r="AA5" s="113" t="str">
        <f t="shared" si="12"/>
        <v>3-4</v>
      </c>
      <c r="AB5" s="113">
        <f t="shared" si="13"/>
        <v>3</v>
      </c>
      <c r="AC5" s="113">
        <f t="shared" si="14"/>
        <v>2</v>
      </c>
      <c r="AD5" s="113">
        <f t="shared" si="15"/>
        <v>2</v>
      </c>
      <c r="AE5" s="113" t="str">
        <f t="shared" si="16"/>
        <v>муниципальное бюджетное общеобразовательное учреждение «Средняя школа № 2» (Иваново)</v>
      </c>
      <c r="AF5" s="113">
        <f>'Рейтинговая таблица организаций'!AN5</f>
        <v>90</v>
      </c>
      <c r="AG5" s="113">
        <f>'Рейтинговая таблица организаций'!AO5</f>
        <v>87</v>
      </c>
      <c r="AH5" s="113">
        <f>'Рейтинговая таблица организаций'!AP5</f>
        <v>96</v>
      </c>
      <c r="AI5" s="113">
        <f>'Рейтинговая таблица организаций'!AQ5</f>
        <v>90</v>
      </c>
      <c r="AJ5" s="113" t="str">
        <f t="shared" si="17"/>
        <v>30-31</v>
      </c>
      <c r="AK5" s="113">
        <f t="shared" si="18"/>
        <v>30</v>
      </c>
      <c r="AL5" s="113">
        <f t="shared" si="19"/>
        <v>2</v>
      </c>
      <c r="AM5" s="113">
        <f t="shared" si="20"/>
        <v>2</v>
      </c>
      <c r="AN5" s="113" t="str">
        <f t="shared" si="21"/>
        <v>муниципальное бюджетное общеобразовательное учреждение «Средняя школа № 2» (Иваново)</v>
      </c>
      <c r="AO5" s="113">
        <f>'Рейтинговая таблица организаций'!AX5</f>
        <v>80</v>
      </c>
      <c r="AP5" s="113">
        <f>'Рейтинговая таблица организаций'!AY5</f>
        <v>90</v>
      </c>
      <c r="AQ5" s="113">
        <f>'Рейтинговая таблица организаций'!AZ5</f>
        <v>87</v>
      </c>
      <c r="AR5" s="113">
        <f>'Рейтинговая таблица организаций'!BA5</f>
        <v>85.5</v>
      </c>
      <c r="AS5" s="113" t="str">
        <f t="shared" si="22"/>
        <v>31</v>
      </c>
      <c r="AT5" s="113">
        <f t="shared" si="23"/>
        <v>31</v>
      </c>
      <c r="AU5" s="113">
        <f t="shared" si="24"/>
        <v>1</v>
      </c>
      <c r="AV5" s="113">
        <f t="shared" si="25"/>
        <v>2</v>
      </c>
      <c r="AW5" s="113" t="str">
        <f t="shared" si="26"/>
        <v>муниципальное бюджетное общеобразовательное учреждение «Средняя школа № 2» (Иваново)</v>
      </c>
      <c r="AX5" s="113">
        <f>'Рейтинговая таблица организаций'!BB5</f>
        <v>90.539999999999992</v>
      </c>
      <c r="AY5" s="113" t="str">
        <f t="shared" si="27"/>
        <v>19</v>
      </c>
      <c r="AZ5" s="113">
        <f t="shared" si="28"/>
        <v>19</v>
      </c>
      <c r="BA5" s="113">
        <f t="shared" si="29"/>
        <v>1</v>
      </c>
    </row>
    <row r="6" spans="1:53" ht="109.2" x14ac:dyDescent="0.3">
      <c r="A6" s="70">
        <v>3</v>
      </c>
      <c r="B6" s="113" t="str">
        <f>CONCATENATE(Лист1!E5, " (", Лист1!C5, ")")</f>
        <v>муниципальное бюджетное общеобразовательное учреждение «Гимназия № 3» (Иваново)</v>
      </c>
      <c r="C6" s="113">
        <f>'Рейтинговая таблица организаций'!C6</f>
        <v>225</v>
      </c>
      <c r="D6" s="113">
        <f t="shared" si="0"/>
        <v>3</v>
      </c>
      <c r="E6" s="113" t="str">
        <f t="shared" si="1"/>
        <v>муниципальное бюджетное общеобразовательное учреждение «Гимназия № 3» (Иваново)</v>
      </c>
      <c r="F6" s="113">
        <f>'Рейтинговая таблица организаций'!M6</f>
        <v>97</v>
      </c>
      <c r="G6" s="113">
        <f>'Рейтинговая таблица организаций'!N6</f>
        <v>100</v>
      </c>
      <c r="H6" s="113">
        <f>'Рейтинговая таблица организаций'!O6</f>
        <v>100</v>
      </c>
      <c r="I6" s="113">
        <f>'Рейтинговая таблица организаций'!P6</f>
        <v>99.1</v>
      </c>
      <c r="J6" s="113" t="str">
        <f t="shared" si="2"/>
        <v>10</v>
      </c>
      <c r="K6" s="113">
        <f t="shared" si="3"/>
        <v>10</v>
      </c>
      <c r="L6" s="113">
        <f t="shared" si="4"/>
        <v>1</v>
      </c>
      <c r="M6" s="113">
        <f t="shared" si="5"/>
        <v>3</v>
      </c>
      <c r="N6" s="113" t="str">
        <f t="shared" si="6"/>
        <v>муниципальное бюджетное общеобразовательное учреждение «Гимназия № 3» (Иваново)</v>
      </c>
      <c r="O6" s="113">
        <f>'Рейтинговая таблица организаций'!V6</f>
        <v>100</v>
      </c>
      <c r="P6" s="113">
        <f>'Рейтинговая таблица организаций'!X6</f>
        <v>100</v>
      </c>
      <c r="Q6" s="113">
        <f>'Рейтинговая таблица организаций'!Y6</f>
        <v>100</v>
      </c>
      <c r="R6" s="113" t="str">
        <f t="shared" si="7"/>
        <v>1-3</v>
      </c>
      <c r="S6" s="113">
        <f t="shared" si="8"/>
        <v>1</v>
      </c>
      <c r="T6" s="113">
        <f t="shared" si="9"/>
        <v>3</v>
      </c>
      <c r="U6" s="113">
        <f t="shared" si="10"/>
        <v>3</v>
      </c>
      <c r="V6" s="113" t="str">
        <f t="shared" si="11"/>
        <v>муниципальное бюджетное общеобразовательное учреждение «Гимназия № 3» (Иваново)</v>
      </c>
      <c r="W6" s="113">
        <f>'Рейтинговая таблица организаций'!AD6</f>
        <v>80</v>
      </c>
      <c r="X6" s="113">
        <f>'Рейтинговая таблица организаций'!AE6</f>
        <v>80</v>
      </c>
      <c r="Y6" s="114">
        <f>'Рейтинговая таблица организаций'!AF6</f>
        <v>100</v>
      </c>
      <c r="Z6" s="113">
        <f>'Рейтинговая таблица организаций'!AG6</f>
        <v>86</v>
      </c>
      <c r="AA6" s="113" t="str">
        <f t="shared" si="12"/>
        <v>10</v>
      </c>
      <c r="AB6" s="113">
        <f t="shared" si="13"/>
        <v>10</v>
      </c>
      <c r="AC6" s="113">
        <f t="shared" si="14"/>
        <v>1</v>
      </c>
      <c r="AD6" s="113">
        <f t="shared" si="15"/>
        <v>3</v>
      </c>
      <c r="AE6" s="113" t="str">
        <f t="shared" si="16"/>
        <v>муниципальное бюджетное общеобразовательное учреждение «Гимназия № 3» (Иваново)</v>
      </c>
      <c r="AF6" s="113">
        <f>'Рейтинговая таблица организаций'!AN6</f>
        <v>98</v>
      </c>
      <c r="AG6" s="113">
        <f>'Рейтинговая таблица организаций'!AO6</f>
        <v>97</v>
      </c>
      <c r="AH6" s="113">
        <f>'Рейтинговая таблица организаций'!AP6</f>
        <v>99</v>
      </c>
      <c r="AI6" s="113">
        <f>'Рейтинговая таблица организаций'!AQ6</f>
        <v>97.8</v>
      </c>
      <c r="AJ6" s="113" t="str">
        <f t="shared" si="17"/>
        <v>11</v>
      </c>
      <c r="AK6" s="113">
        <f t="shared" si="18"/>
        <v>11</v>
      </c>
      <c r="AL6" s="113">
        <f t="shared" si="19"/>
        <v>1</v>
      </c>
      <c r="AM6" s="113">
        <f t="shared" si="20"/>
        <v>3</v>
      </c>
      <c r="AN6" s="113" t="str">
        <f t="shared" si="21"/>
        <v>муниципальное бюджетное общеобразовательное учреждение «Гимназия № 3» (Иваново)</v>
      </c>
      <c r="AO6" s="113">
        <f>'Рейтинговая таблица организаций'!AX6</f>
        <v>98</v>
      </c>
      <c r="AP6" s="113">
        <f>'Рейтинговая таблица организаций'!AY6</f>
        <v>98</v>
      </c>
      <c r="AQ6" s="113">
        <f>'Рейтинговая таблица организаций'!AZ6</f>
        <v>97</v>
      </c>
      <c r="AR6" s="113">
        <f>'Рейтинговая таблица организаций'!BA6</f>
        <v>97.5</v>
      </c>
      <c r="AS6" s="113" t="str">
        <f t="shared" si="22"/>
        <v>11</v>
      </c>
      <c r="AT6" s="113">
        <f t="shared" si="23"/>
        <v>11</v>
      </c>
      <c r="AU6" s="113">
        <f t="shared" si="24"/>
        <v>1</v>
      </c>
      <c r="AV6" s="113">
        <f t="shared" si="25"/>
        <v>3</v>
      </c>
      <c r="AW6" s="113" t="str">
        <f t="shared" si="26"/>
        <v>муниципальное бюджетное общеобразовательное учреждение «Гимназия № 3» (Иваново)</v>
      </c>
      <c r="AX6" s="113">
        <f>'Рейтинговая таблица организаций'!BB6</f>
        <v>96.080000000000013</v>
      </c>
      <c r="AY6" s="113" t="str">
        <f t="shared" si="27"/>
        <v>5</v>
      </c>
      <c r="AZ6" s="113">
        <f t="shared" si="28"/>
        <v>5</v>
      </c>
      <c r="BA6" s="113">
        <f t="shared" si="29"/>
        <v>1</v>
      </c>
    </row>
    <row r="7" spans="1:53" ht="109.2" x14ac:dyDescent="0.3">
      <c r="A7" s="70">
        <v>4</v>
      </c>
      <c r="B7" s="113" t="str">
        <f>CONCATENATE(Лист1!E6, " (", Лист1!C6, ")")</f>
        <v>муниципальное бюджетное общеобразовательное учреждение «Средняя школа № 4» (Иваново)</v>
      </c>
      <c r="C7" s="113">
        <f>'Рейтинговая таблица организаций'!C7</f>
        <v>305</v>
      </c>
      <c r="D7" s="113">
        <f t="shared" si="0"/>
        <v>4</v>
      </c>
      <c r="E7" s="113" t="str">
        <f t="shared" si="1"/>
        <v>муниципальное бюджетное общеобразовательное учреждение «Средняя школа № 4» (Иваново)</v>
      </c>
      <c r="F7" s="113">
        <f>'Рейтинговая таблица организаций'!M7</f>
        <v>100</v>
      </c>
      <c r="G7" s="113">
        <f>'Рейтинговая таблица организаций'!N7</f>
        <v>100</v>
      </c>
      <c r="H7" s="113">
        <f>'Рейтинговая таблица организаций'!O7</f>
        <v>92</v>
      </c>
      <c r="I7" s="113">
        <f>'Рейтинговая таблица организаций'!P7</f>
        <v>96.8</v>
      </c>
      <c r="J7" s="113" t="str">
        <f t="shared" si="2"/>
        <v>28-31</v>
      </c>
      <c r="K7" s="113">
        <f t="shared" si="3"/>
        <v>28</v>
      </c>
      <c r="L7" s="113">
        <f t="shared" si="4"/>
        <v>4</v>
      </c>
      <c r="M7" s="113">
        <f t="shared" si="5"/>
        <v>4</v>
      </c>
      <c r="N7" s="113" t="str">
        <f t="shared" si="6"/>
        <v>муниципальное бюджетное общеобразовательное учреждение «Средняя школа № 4» (Иваново)</v>
      </c>
      <c r="O7" s="113">
        <f>'Рейтинговая таблица организаций'!V7</f>
        <v>100</v>
      </c>
      <c r="P7" s="113">
        <f>'Рейтинговая таблица организаций'!X7</f>
        <v>79</v>
      </c>
      <c r="Q7" s="113">
        <f>'Рейтинговая таблица организаций'!Y7</f>
        <v>89.5</v>
      </c>
      <c r="R7" s="113" t="str">
        <f t="shared" si="7"/>
        <v>25</v>
      </c>
      <c r="S7" s="113">
        <f t="shared" si="8"/>
        <v>25</v>
      </c>
      <c r="T7" s="113">
        <f t="shared" si="9"/>
        <v>1</v>
      </c>
      <c r="U7" s="113">
        <f t="shared" si="10"/>
        <v>4</v>
      </c>
      <c r="V7" s="113" t="str">
        <f t="shared" si="11"/>
        <v>муниципальное бюджетное общеобразовательное учреждение «Средняя школа № 4» (Иваново)</v>
      </c>
      <c r="W7" s="113">
        <f>'Рейтинговая таблица организаций'!AD7</f>
        <v>0</v>
      </c>
      <c r="X7" s="113">
        <f>'Рейтинговая таблица организаций'!AE7</f>
        <v>100</v>
      </c>
      <c r="Y7" s="114">
        <f>'Рейтинговая таблица организаций'!AF7</f>
        <v>74.285714285714292</v>
      </c>
      <c r="Z7" s="113">
        <f>'Рейтинговая таблица организаций'!AG7</f>
        <v>62.3</v>
      </c>
      <c r="AA7" s="113" t="str">
        <f t="shared" si="12"/>
        <v>39</v>
      </c>
      <c r="AB7" s="113">
        <f t="shared" si="13"/>
        <v>39</v>
      </c>
      <c r="AC7" s="113">
        <f t="shared" si="14"/>
        <v>1</v>
      </c>
      <c r="AD7" s="113">
        <f t="shared" si="15"/>
        <v>4</v>
      </c>
      <c r="AE7" s="113" t="str">
        <f t="shared" si="16"/>
        <v>муниципальное бюджетное общеобразовательное учреждение «Средняя школа № 4» (Иваново)</v>
      </c>
      <c r="AF7" s="113">
        <f>'Рейтинговая таблица организаций'!AN7</f>
        <v>85</v>
      </c>
      <c r="AG7" s="113">
        <f>'Рейтинговая таблица организаций'!AO7</f>
        <v>85</v>
      </c>
      <c r="AH7" s="113">
        <f>'Рейтинговая таблица организаций'!AP7</f>
        <v>95</v>
      </c>
      <c r="AI7" s="113">
        <f>'Рейтинговая таблица организаций'!AQ7</f>
        <v>87</v>
      </c>
      <c r="AJ7" s="113" t="str">
        <f t="shared" si="17"/>
        <v>38-39</v>
      </c>
      <c r="AK7" s="113">
        <f t="shared" si="18"/>
        <v>38</v>
      </c>
      <c r="AL7" s="113">
        <f t="shared" si="19"/>
        <v>2</v>
      </c>
      <c r="AM7" s="113">
        <f t="shared" si="20"/>
        <v>4</v>
      </c>
      <c r="AN7" s="113" t="str">
        <f t="shared" si="21"/>
        <v>муниципальное бюджетное общеобразовательное учреждение «Средняя школа № 4» (Иваново)</v>
      </c>
      <c r="AO7" s="113">
        <f>'Рейтинговая таблица организаций'!AX7</f>
        <v>82</v>
      </c>
      <c r="AP7" s="113">
        <f>'Рейтинговая таблица организаций'!AY7</f>
        <v>81</v>
      </c>
      <c r="AQ7" s="113">
        <f>'Рейтинговая таблица организаций'!AZ7</f>
        <v>81</v>
      </c>
      <c r="AR7" s="113">
        <f>'Рейтинговая таблица организаций'!BA7</f>
        <v>81.3</v>
      </c>
      <c r="AS7" s="113" t="str">
        <f t="shared" si="22"/>
        <v>40</v>
      </c>
      <c r="AT7" s="113">
        <f t="shared" si="23"/>
        <v>40</v>
      </c>
      <c r="AU7" s="113">
        <f t="shared" si="24"/>
        <v>1</v>
      </c>
      <c r="AV7" s="113">
        <f t="shared" si="25"/>
        <v>4</v>
      </c>
      <c r="AW7" s="113" t="str">
        <f t="shared" si="26"/>
        <v>муниципальное бюджетное общеобразовательное учреждение «Средняя школа № 4» (Иваново)</v>
      </c>
      <c r="AX7" s="113">
        <f>'Рейтинговая таблица организаций'!BB7</f>
        <v>83.38000000000001</v>
      </c>
      <c r="AY7" s="113" t="str">
        <f t="shared" si="27"/>
        <v>37-38</v>
      </c>
      <c r="AZ7" s="113">
        <f t="shared" si="28"/>
        <v>37</v>
      </c>
      <c r="BA7" s="113">
        <f t="shared" si="29"/>
        <v>2</v>
      </c>
    </row>
    <row r="8" spans="1:53" ht="109.2" x14ac:dyDescent="0.3">
      <c r="A8" s="70">
        <v>5</v>
      </c>
      <c r="B8" s="113" t="str">
        <f>CONCATENATE(Лист1!E7, " (", Лист1!C7, ")")</f>
        <v>муниципальное бюджетное общеобразовательное учреждение «Средняя школа № 5» (Иваново)</v>
      </c>
      <c r="C8" s="113">
        <f>'Рейтинговая таблица организаций'!C8</f>
        <v>383</v>
      </c>
      <c r="D8" s="113">
        <f t="shared" si="0"/>
        <v>5</v>
      </c>
      <c r="E8" s="113" t="str">
        <f t="shared" si="1"/>
        <v>муниципальное бюджетное общеобразовательное учреждение «Средняя школа № 5» (Иваново)</v>
      </c>
      <c r="F8" s="113">
        <f>'Рейтинговая таблица организаций'!M8</f>
        <v>98</v>
      </c>
      <c r="G8" s="113">
        <f>'Рейтинговая таблица организаций'!N8</f>
        <v>100</v>
      </c>
      <c r="H8" s="113">
        <f>'Рейтинговая таблица организаций'!O8</f>
        <v>100</v>
      </c>
      <c r="I8" s="113">
        <f>'Рейтинговая таблица организаций'!P8</f>
        <v>99.4</v>
      </c>
      <c r="J8" s="113" t="str">
        <f t="shared" si="2"/>
        <v>5</v>
      </c>
      <c r="K8" s="113">
        <f t="shared" si="3"/>
        <v>5</v>
      </c>
      <c r="L8" s="113">
        <f t="shared" si="4"/>
        <v>1</v>
      </c>
      <c r="M8" s="113">
        <f t="shared" si="5"/>
        <v>5</v>
      </c>
      <c r="N8" s="113" t="str">
        <f t="shared" si="6"/>
        <v>муниципальное бюджетное общеобразовательное учреждение «Средняя школа № 5» (Иваново)</v>
      </c>
      <c r="O8" s="113">
        <f>'Рейтинговая таблица организаций'!V8</f>
        <v>100</v>
      </c>
      <c r="P8" s="113">
        <f>'Рейтинговая таблица организаций'!X8</f>
        <v>99</v>
      </c>
      <c r="Q8" s="113">
        <f>'Рейтинговая таблица организаций'!Y8</f>
        <v>99.5</v>
      </c>
      <c r="R8" s="113" t="str">
        <f t="shared" si="7"/>
        <v>4-6</v>
      </c>
      <c r="S8" s="113">
        <f t="shared" si="8"/>
        <v>4</v>
      </c>
      <c r="T8" s="113">
        <f t="shared" si="9"/>
        <v>3</v>
      </c>
      <c r="U8" s="113">
        <f t="shared" si="10"/>
        <v>5</v>
      </c>
      <c r="V8" s="113" t="str">
        <f t="shared" si="11"/>
        <v>муниципальное бюджетное общеобразовательное учреждение «Средняя школа № 5» (Иваново)</v>
      </c>
      <c r="W8" s="113">
        <f>'Рейтинговая таблица организаций'!AD8</f>
        <v>20</v>
      </c>
      <c r="X8" s="113">
        <f>'Рейтинговая таблица организаций'!AE8</f>
        <v>80</v>
      </c>
      <c r="Y8" s="114">
        <f>'Рейтинговая таблица организаций'!AF8</f>
        <v>90.243902439024396</v>
      </c>
      <c r="Z8" s="113">
        <f>'Рейтинговая таблица организаций'!AG8</f>
        <v>65.099999999999994</v>
      </c>
      <c r="AA8" s="113" t="str">
        <f t="shared" si="12"/>
        <v>35</v>
      </c>
      <c r="AB8" s="113">
        <f t="shared" si="13"/>
        <v>35</v>
      </c>
      <c r="AC8" s="113">
        <f t="shared" si="14"/>
        <v>1</v>
      </c>
      <c r="AD8" s="113">
        <f t="shared" si="15"/>
        <v>5</v>
      </c>
      <c r="AE8" s="113" t="str">
        <f t="shared" si="16"/>
        <v>муниципальное бюджетное общеобразовательное учреждение «Средняя школа № 5» (Иваново)</v>
      </c>
      <c r="AF8" s="113">
        <f>'Рейтинговая таблица организаций'!AN8</f>
        <v>99</v>
      </c>
      <c r="AG8" s="113">
        <f>'Рейтинговая таблица организаций'!AO8</f>
        <v>99</v>
      </c>
      <c r="AH8" s="113">
        <f>'Рейтинговая таблица организаций'!AP8</f>
        <v>100</v>
      </c>
      <c r="AI8" s="113">
        <f>'Рейтинговая таблица организаций'!AQ8</f>
        <v>99.2</v>
      </c>
      <c r="AJ8" s="113" t="str">
        <f t="shared" si="17"/>
        <v>3-5</v>
      </c>
      <c r="AK8" s="113">
        <f t="shared" si="18"/>
        <v>3</v>
      </c>
      <c r="AL8" s="113">
        <f t="shared" si="19"/>
        <v>3</v>
      </c>
      <c r="AM8" s="113">
        <f t="shared" si="20"/>
        <v>5</v>
      </c>
      <c r="AN8" s="113" t="str">
        <f t="shared" si="21"/>
        <v>муниципальное бюджетное общеобразовательное учреждение «Средняя школа № 5» (Иваново)</v>
      </c>
      <c r="AO8" s="113">
        <f>'Рейтинговая таблица организаций'!AX8</f>
        <v>99</v>
      </c>
      <c r="AP8" s="113">
        <f>'Рейтинговая таблица организаций'!AY8</f>
        <v>100</v>
      </c>
      <c r="AQ8" s="113">
        <f>'Рейтинговая таблица организаций'!AZ8</f>
        <v>99</v>
      </c>
      <c r="AR8" s="113">
        <f>'Рейтинговая таблица организаций'!BA8</f>
        <v>99.2</v>
      </c>
      <c r="AS8" s="113" t="str">
        <f t="shared" si="22"/>
        <v>3-4</v>
      </c>
      <c r="AT8" s="113">
        <f t="shared" si="23"/>
        <v>3</v>
      </c>
      <c r="AU8" s="113">
        <f t="shared" si="24"/>
        <v>2</v>
      </c>
      <c r="AV8" s="113">
        <f t="shared" si="25"/>
        <v>5</v>
      </c>
      <c r="AW8" s="113" t="str">
        <f t="shared" si="26"/>
        <v>муниципальное бюджетное общеобразовательное учреждение «Средняя школа № 5» (Иваново)</v>
      </c>
      <c r="AX8" s="113">
        <f>'Рейтинговая таблица организаций'!BB8</f>
        <v>92.47999999999999</v>
      </c>
      <c r="AY8" s="113" t="str">
        <f t="shared" si="27"/>
        <v>12</v>
      </c>
      <c r="AZ8" s="113">
        <f t="shared" si="28"/>
        <v>12</v>
      </c>
      <c r="BA8" s="113">
        <f t="shared" si="29"/>
        <v>1</v>
      </c>
    </row>
    <row r="9" spans="1:53" ht="109.2" x14ac:dyDescent="0.3">
      <c r="A9" s="70">
        <v>6</v>
      </c>
      <c r="B9" s="113" t="str">
        <f>CONCATENATE(Лист1!E8, " (", Лист1!C8, ")")</f>
        <v>муниципальное бюджетное общеобразовательное учреждение «Лицей № 6» (Иваново)</v>
      </c>
      <c r="C9" s="113">
        <f>'Рейтинговая таблица организаций'!C9</f>
        <v>599</v>
      </c>
      <c r="D9" s="113">
        <f t="shared" si="0"/>
        <v>6</v>
      </c>
      <c r="E9" s="113" t="str">
        <f t="shared" si="1"/>
        <v>муниципальное бюджетное общеобразовательное учреждение «Лицей № 6» (Иваново)</v>
      </c>
      <c r="F9" s="113">
        <f>'Рейтинговая таблица организаций'!M9</f>
        <v>100</v>
      </c>
      <c r="G9" s="113">
        <f>'Рейтинговая таблица организаций'!N9</f>
        <v>100</v>
      </c>
      <c r="H9" s="113">
        <f>'Рейтинговая таблица организаций'!O9</f>
        <v>100</v>
      </c>
      <c r="I9" s="113">
        <f>'Рейтинговая таблица организаций'!P9</f>
        <v>100</v>
      </c>
      <c r="J9" s="113" t="str">
        <f t="shared" si="2"/>
        <v>1-2</v>
      </c>
      <c r="K9" s="113">
        <f t="shared" si="3"/>
        <v>1</v>
      </c>
      <c r="L9" s="113">
        <f t="shared" si="4"/>
        <v>2</v>
      </c>
      <c r="M9" s="113">
        <f t="shared" si="5"/>
        <v>6</v>
      </c>
      <c r="N9" s="113" t="str">
        <f t="shared" si="6"/>
        <v>муниципальное бюджетное общеобразовательное учреждение «Лицей № 6» (Иваново)</v>
      </c>
      <c r="O9" s="113">
        <f>'Рейтинговая таблица организаций'!V9</f>
        <v>100</v>
      </c>
      <c r="P9" s="113">
        <f>'Рейтинговая таблица организаций'!X9</f>
        <v>99</v>
      </c>
      <c r="Q9" s="113">
        <f>'Рейтинговая таблица организаций'!Y9</f>
        <v>99.5</v>
      </c>
      <c r="R9" s="113" t="str">
        <f t="shared" si="7"/>
        <v>4-6</v>
      </c>
      <c r="S9" s="113">
        <f t="shared" si="8"/>
        <v>4</v>
      </c>
      <c r="T9" s="113">
        <f t="shared" si="9"/>
        <v>3</v>
      </c>
      <c r="U9" s="113">
        <f t="shared" si="10"/>
        <v>6</v>
      </c>
      <c r="V9" s="113" t="str">
        <f t="shared" si="11"/>
        <v>муниципальное бюджетное общеобразовательное учреждение «Лицей № 6» (Иваново)</v>
      </c>
      <c r="W9" s="113">
        <f>'Рейтинговая таблица организаций'!AD9</f>
        <v>20</v>
      </c>
      <c r="X9" s="113">
        <f>'Рейтинговая таблица организаций'!AE9</f>
        <v>80</v>
      </c>
      <c r="Y9" s="114">
        <f>'Рейтинговая таблица организаций'!AF9</f>
        <v>100</v>
      </c>
      <c r="Z9" s="113">
        <f>'Рейтинговая таблица организаций'!AG9</f>
        <v>68</v>
      </c>
      <c r="AA9" s="113" t="str">
        <f t="shared" si="12"/>
        <v>31-34</v>
      </c>
      <c r="AB9" s="113">
        <f t="shared" si="13"/>
        <v>31</v>
      </c>
      <c r="AC9" s="113">
        <f t="shared" si="14"/>
        <v>4</v>
      </c>
      <c r="AD9" s="113">
        <f t="shared" si="15"/>
        <v>6</v>
      </c>
      <c r="AE9" s="113" t="str">
        <f t="shared" si="16"/>
        <v>муниципальное бюджетное общеобразовательное учреждение «Лицей № 6» (Иваново)</v>
      </c>
      <c r="AF9" s="113">
        <f>'Рейтинговая таблица организаций'!AN9</f>
        <v>99</v>
      </c>
      <c r="AG9" s="113">
        <f>'Рейтинговая таблица организаций'!AO9</f>
        <v>99</v>
      </c>
      <c r="AH9" s="113">
        <f>'Рейтинговая таблица организаций'!AP9</f>
        <v>100</v>
      </c>
      <c r="AI9" s="113">
        <f>'Рейтинговая таблица организаций'!AQ9</f>
        <v>99.2</v>
      </c>
      <c r="AJ9" s="113" t="str">
        <f t="shared" si="17"/>
        <v>3-5</v>
      </c>
      <c r="AK9" s="113">
        <f t="shared" si="18"/>
        <v>3</v>
      </c>
      <c r="AL9" s="113">
        <f t="shared" si="19"/>
        <v>3</v>
      </c>
      <c r="AM9" s="113">
        <f t="shared" si="20"/>
        <v>6</v>
      </c>
      <c r="AN9" s="113" t="str">
        <f t="shared" si="21"/>
        <v>муниципальное бюджетное общеобразовательное учреждение «Лицей № 6» (Иваново)</v>
      </c>
      <c r="AO9" s="113">
        <f>'Рейтинговая таблица организаций'!AX9</f>
        <v>100</v>
      </c>
      <c r="AP9" s="113">
        <f>'Рейтинговая таблица организаций'!AY9</f>
        <v>99</v>
      </c>
      <c r="AQ9" s="113">
        <f>'Рейтинговая таблица организаций'!AZ9</f>
        <v>99</v>
      </c>
      <c r="AR9" s="113">
        <f>'Рейтинговая таблица организаций'!BA9</f>
        <v>99.3</v>
      </c>
      <c r="AS9" s="113" t="str">
        <f t="shared" si="22"/>
        <v>2</v>
      </c>
      <c r="AT9" s="113">
        <f t="shared" si="23"/>
        <v>2</v>
      </c>
      <c r="AU9" s="113">
        <f t="shared" si="24"/>
        <v>1</v>
      </c>
      <c r="AV9" s="113">
        <f t="shared" si="25"/>
        <v>6</v>
      </c>
      <c r="AW9" s="113" t="str">
        <f t="shared" si="26"/>
        <v>муниципальное бюджетное общеобразовательное учреждение «Лицей № 6» (Иваново)</v>
      </c>
      <c r="AX9" s="113">
        <f>'Рейтинговая таблица организаций'!BB9</f>
        <v>93.2</v>
      </c>
      <c r="AY9" s="113" t="str">
        <f t="shared" si="27"/>
        <v>11</v>
      </c>
      <c r="AZ9" s="113">
        <f t="shared" si="28"/>
        <v>11</v>
      </c>
      <c r="BA9" s="113">
        <f t="shared" si="29"/>
        <v>1</v>
      </c>
    </row>
    <row r="10" spans="1:53" ht="109.2" x14ac:dyDescent="0.3">
      <c r="A10" s="70">
        <v>7</v>
      </c>
      <c r="B10" s="113" t="str">
        <f>CONCATENATE(Лист1!E9, " (", Лист1!C9, ")")</f>
        <v>муниципальное бюджетное общеобразовательное учреждение «Средняя школа № 7» (Иваново)</v>
      </c>
      <c r="C10" s="113">
        <f>'Рейтинговая таблица организаций'!C10</f>
        <v>292</v>
      </c>
      <c r="D10" s="113">
        <f t="shared" si="0"/>
        <v>7</v>
      </c>
      <c r="E10" s="113" t="str">
        <f t="shared" si="1"/>
        <v>муниципальное бюджетное общеобразовательное учреждение «Средняя школа № 7» (Иваново)</v>
      </c>
      <c r="F10" s="113">
        <f>'Рейтинговая таблица организаций'!M10</f>
        <v>100</v>
      </c>
      <c r="G10" s="113">
        <f>'Рейтинговая таблица организаций'!N10</f>
        <v>100</v>
      </c>
      <c r="H10" s="113">
        <f>'Рейтинговая таблица организаций'!O10</f>
        <v>97</v>
      </c>
      <c r="I10" s="113">
        <f>'Рейтинговая таблица организаций'!P10</f>
        <v>98.8</v>
      </c>
      <c r="J10" s="113" t="str">
        <f t="shared" si="2"/>
        <v>12-13</v>
      </c>
      <c r="K10" s="113">
        <f t="shared" si="3"/>
        <v>12</v>
      </c>
      <c r="L10" s="113">
        <f t="shared" si="4"/>
        <v>2</v>
      </c>
      <c r="M10" s="113">
        <f t="shared" si="5"/>
        <v>7</v>
      </c>
      <c r="N10" s="113" t="str">
        <f t="shared" si="6"/>
        <v>муниципальное бюджетное общеобразовательное учреждение «Средняя школа № 7» (Иваново)</v>
      </c>
      <c r="O10" s="113">
        <f>'Рейтинговая таблица организаций'!V10</f>
        <v>100</v>
      </c>
      <c r="P10" s="113">
        <f>'Рейтинговая таблица организаций'!X10</f>
        <v>97</v>
      </c>
      <c r="Q10" s="113">
        <f>'Рейтинговая таблица организаций'!Y10</f>
        <v>98.5</v>
      </c>
      <c r="R10" s="113" t="str">
        <f t="shared" si="7"/>
        <v>9-11</v>
      </c>
      <c r="S10" s="113">
        <f t="shared" si="8"/>
        <v>9</v>
      </c>
      <c r="T10" s="113">
        <f t="shared" si="9"/>
        <v>3</v>
      </c>
      <c r="U10" s="113">
        <f t="shared" si="10"/>
        <v>7</v>
      </c>
      <c r="V10" s="113" t="str">
        <f t="shared" si="11"/>
        <v>муниципальное бюджетное общеобразовательное учреждение «Средняя школа № 7» (Иваново)</v>
      </c>
      <c r="W10" s="113">
        <f>'Рейтинговая таблица организаций'!AD10</f>
        <v>60</v>
      </c>
      <c r="X10" s="113">
        <f>'Рейтинговая таблица организаций'!AE10</f>
        <v>60</v>
      </c>
      <c r="Y10" s="114">
        <f>'Рейтинговая таблица организаций'!AF10</f>
        <v>100</v>
      </c>
      <c r="Z10" s="113">
        <f>'Рейтинговая таблица организаций'!AG10</f>
        <v>72</v>
      </c>
      <c r="AA10" s="113" t="str">
        <f t="shared" si="12"/>
        <v>24</v>
      </c>
      <c r="AB10" s="113">
        <f t="shared" si="13"/>
        <v>24</v>
      </c>
      <c r="AC10" s="113">
        <f t="shared" si="14"/>
        <v>1</v>
      </c>
      <c r="AD10" s="113">
        <f t="shared" si="15"/>
        <v>7</v>
      </c>
      <c r="AE10" s="113" t="str">
        <f t="shared" si="16"/>
        <v>муниципальное бюджетное общеобразовательное учреждение «Средняя школа № 7» (Иваново)</v>
      </c>
      <c r="AF10" s="113">
        <f>'Рейтинговая таблица организаций'!AN10</f>
        <v>96</v>
      </c>
      <c r="AG10" s="113">
        <f>'Рейтинговая таблица организаций'!AO10</f>
        <v>98</v>
      </c>
      <c r="AH10" s="113">
        <f>'Рейтинговая таблица организаций'!AP10</f>
        <v>99</v>
      </c>
      <c r="AI10" s="113">
        <f>'Рейтинговая таблица организаций'!AQ10</f>
        <v>97.4</v>
      </c>
      <c r="AJ10" s="113" t="str">
        <f t="shared" si="17"/>
        <v>12</v>
      </c>
      <c r="AK10" s="113">
        <f t="shared" si="18"/>
        <v>12</v>
      </c>
      <c r="AL10" s="113">
        <f t="shared" si="19"/>
        <v>1</v>
      </c>
      <c r="AM10" s="113">
        <f t="shared" si="20"/>
        <v>7</v>
      </c>
      <c r="AN10" s="113" t="str">
        <f t="shared" si="21"/>
        <v>муниципальное бюджетное общеобразовательное учреждение «Средняя школа № 7» (Иваново)</v>
      </c>
      <c r="AO10" s="113">
        <f>'Рейтинговая таблица организаций'!AX10</f>
        <v>99</v>
      </c>
      <c r="AP10" s="113">
        <f>'Рейтинговая таблица организаций'!AY10</f>
        <v>100</v>
      </c>
      <c r="AQ10" s="113">
        <f>'Рейтинговая таблица организаций'!AZ10</f>
        <v>101</v>
      </c>
      <c r="AR10" s="113">
        <f>'Рейтинговая таблица организаций'!BA10</f>
        <v>100.2</v>
      </c>
      <c r="AS10" s="113" t="str">
        <f t="shared" si="22"/>
        <v>1</v>
      </c>
      <c r="AT10" s="113">
        <f t="shared" si="23"/>
        <v>1</v>
      </c>
      <c r="AU10" s="113">
        <f t="shared" si="24"/>
        <v>1</v>
      </c>
      <c r="AV10" s="113">
        <f t="shared" si="25"/>
        <v>7</v>
      </c>
      <c r="AW10" s="113" t="str">
        <f t="shared" si="26"/>
        <v>муниципальное бюджетное общеобразовательное учреждение «Средняя школа № 7» (Иваново)</v>
      </c>
      <c r="AX10" s="113">
        <f>'Рейтинговая таблица организаций'!BB10</f>
        <v>93.38000000000001</v>
      </c>
      <c r="AY10" s="113" t="str">
        <f t="shared" si="27"/>
        <v>10</v>
      </c>
      <c r="AZ10" s="113">
        <f t="shared" si="28"/>
        <v>10</v>
      </c>
      <c r="BA10" s="113">
        <f t="shared" si="29"/>
        <v>1</v>
      </c>
    </row>
    <row r="11" spans="1:53" ht="109.2" x14ac:dyDescent="0.3">
      <c r="A11" s="70">
        <v>8</v>
      </c>
      <c r="B11" s="113" t="str">
        <f>CONCATENATE(Лист1!E10, " (", Лист1!C10, ")")</f>
        <v>муниципальное бюджетное общеобразовательное учреждение «Средняя школа № 8» (Иваново)</v>
      </c>
      <c r="C11" s="113">
        <f>'Рейтинговая таблица организаций'!C11</f>
        <v>17</v>
      </c>
      <c r="D11" s="113">
        <f t="shared" si="0"/>
        <v>8</v>
      </c>
      <c r="E11" s="113" t="str">
        <f t="shared" si="1"/>
        <v>муниципальное бюджетное общеобразовательное учреждение «Средняя школа № 8» (Иваново)</v>
      </c>
      <c r="F11" s="113">
        <f>'Рейтинговая таблица организаций'!M11</f>
        <v>98</v>
      </c>
      <c r="G11" s="113">
        <f>'Рейтинговая таблица организаций'!N11</f>
        <v>100</v>
      </c>
      <c r="H11" s="113">
        <f>'Рейтинговая таблица организаций'!O11</f>
        <v>93</v>
      </c>
      <c r="I11" s="113">
        <f>'Рейтинговая таблица организаций'!P11</f>
        <v>96.6</v>
      </c>
      <c r="J11" s="113" t="str">
        <f t="shared" si="2"/>
        <v>32</v>
      </c>
      <c r="K11" s="113">
        <f t="shared" si="3"/>
        <v>32</v>
      </c>
      <c r="L11" s="113">
        <f t="shared" si="4"/>
        <v>1</v>
      </c>
      <c r="M11" s="113">
        <f t="shared" si="5"/>
        <v>8</v>
      </c>
      <c r="N11" s="113" t="str">
        <f t="shared" si="6"/>
        <v>муниципальное бюджетное общеобразовательное учреждение «Средняя школа № 8» (Иваново)</v>
      </c>
      <c r="O11" s="113">
        <f>'Рейтинговая таблица организаций'!V11</f>
        <v>100</v>
      </c>
      <c r="P11" s="113">
        <f>'Рейтинговая таблица организаций'!X11</f>
        <v>76</v>
      </c>
      <c r="Q11" s="113">
        <f>'Рейтинговая таблица организаций'!Y11</f>
        <v>88</v>
      </c>
      <c r="R11" s="113" t="str">
        <f t="shared" si="7"/>
        <v>29-30</v>
      </c>
      <c r="S11" s="113">
        <f t="shared" si="8"/>
        <v>29</v>
      </c>
      <c r="T11" s="113">
        <f t="shared" si="9"/>
        <v>2</v>
      </c>
      <c r="U11" s="113">
        <f t="shared" si="10"/>
        <v>8</v>
      </c>
      <c r="V11" s="113" t="str">
        <f t="shared" si="11"/>
        <v>муниципальное бюджетное общеобразовательное учреждение «Средняя школа № 8» (Иваново)</v>
      </c>
      <c r="W11" s="113">
        <f>'Рейтинговая таблица организаций'!AD11</f>
        <v>60</v>
      </c>
      <c r="X11" s="113">
        <f>'Рейтинговая таблица организаций'!AE11</f>
        <v>80</v>
      </c>
      <c r="Y11" s="114">
        <f>'Рейтинговая таблица организаций'!AF11</f>
        <v>66.666666666666671</v>
      </c>
      <c r="Z11" s="113">
        <f>'Рейтинговая таблица организаций'!AG11</f>
        <v>70</v>
      </c>
      <c r="AA11" s="113" t="str">
        <f t="shared" si="12"/>
        <v>26</v>
      </c>
      <c r="AB11" s="113">
        <f t="shared" si="13"/>
        <v>26</v>
      </c>
      <c r="AC11" s="113">
        <f t="shared" si="14"/>
        <v>1</v>
      </c>
      <c r="AD11" s="113">
        <f t="shared" si="15"/>
        <v>8</v>
      </c>
      <c r="AE11" s="113" t="str">
        <f t="shared" si="16"/>
        <v>муниципальное бюджетное общеобразовательное учреждение «Средняя школа № 8» (Иваново)</v>
      </c>
      <c r="AF11" s="113">
        <f>'Рейтинговая таблица организаций'!AN11</f>
        <v>82</v>
      </c>
      <c r="AG11" s="113">
        <f>'Рейтинговая таблица организаций'!AO11</f>
        <v>82</v>
      </c>
      <c r="AH11" s="113">
        <f>'Рейтинговая таблица организаций'!AP11</f>
        <v>100</v>
      </c>
      <c r="AI11" s="113">
        <f>'Рейтинговая таблица организаций'!AQ11</f>
        <v>85.6</v>
      </c>
      <c r="AJ11" s="113" t="str">
        <f t="shared" si="17"/>
        <v>42</v>
      </c>
      <c r="AK11" s="113">
        <f t="shared" si="18"/>
        <v>42</v>
      </c>
      <c r="AL11" s="113">
        <f t="shared" si="19"/>
        <v>1</v>
      </c>
      <c r="AM11" s="113">
        <f t="shared" si="20"/>
        <v>8</v>
      </c>
      <c r="AN11" s="113" t="str">
        <f t="shared" si="21"/>
        <v>муниципальное бюджетное общеобразовательное учреждение «Средняя школа № 8» (Иваново)</v>
      </c>
      <c r="AO11" s="113">
        <f>'Рейтинговая таблица организаций'!AX11</f>
        <v>82</v>
      </c>
      <c r="AP11" s="113">
        <f>'Рейтинговая таблица организаций'!AY11</f>
        <v>88</v>
      </c>
      <c r="AQ11" s="113">
        <f>'Рейтинговая таблица организаций'!AZ11</f>
        <v>76</v>
      </c>
      <c r="AR11" s="113">
        <f>'Рейтинговая таблица организаций'!BA11</f>
        <v>80.2</v>
      </c>
      <c r="AS11" s="113" t="str">
        <f t="shared" si="22"/>
        <v>42</v>
      </c>
      <c r="AT11" s="113">
        <f t="shared" si="23"/>
        <v>42</v>
      </c>
      <c r="AU11" s="113">
        <f t="shared" si="24"/>
        <v>1</v>
      </c>
      <c r="AV11" s="113">
        <f t="shared" si="25"/>
        <v>8</v>
      </c>
      <c r="AW11" s="113" t="str">
        <f t="shared" si="26"/>
        <v>муниципальное бюджетное общеобразовательное учреждение «Средняя школа № 8» (Иваново)</v>
      </c>
      <c r="AX11" s="113">
        <f>'Рейтинговая таблица организаций'!BB11</f>
        <v>84.08</v>
      </c>
      <c r="AY11" s="113" t="str">
        <f t="shared" si="27"/>
        <v>35</v>
      </c>
      <c r="AZ11" s="113">
        <f t="shared" si="28"/>
        <v>35</v>
      </c>
      <c r="BA11" s="113">
        <f t="shared" si="29"/>
        <v>1</v>
      </c>
    </row>
    <row r="12" spans="1:53" ht="109.2" x14ac:dyDescent="0.3">
      <c r="A12" s="70">
        <v>9</v>
      </c>
      <c r="B12" s="113" t="str">
        <f>CONCATENATE(Лист1!E11, " (", Лист1!C11, ")")</f>
        <v>муниципальное бюджетное общеобразовательное учреждение «Средняя школа № 9» (Иваново)</v>
      </c>
      <c r="C12" s="113">
        <f>'Рейтинговая таблица организаций'!C12</f>
        <v>149</v>
      </c>
      <c r="D12" s="113">
        <f t="shared" si="0"/>
        <v>9</v>
      </c>
      <c r="E12" s="113" t="str">
        <f t="shared" si="1"/>
        <v>муниципальное бюджетное общеобразовательное учреждение «Средняя школа № 9» (Иваново)</v>
      </c>
      <c r="F12" s="113">
        <f>'Рейтинговая таблица организаций'!M12</f>
        <v>95</v>
      </c>
      <c r="G12" s="113">
        <f>'Рейтинговая таблица организаций'!N12</f>
        <v>100</v>
      </c>
      <c r="H12" s="113">
        <f>'Рейтинговая таблица организаций'!O12</f>
        <v>93</v>
      </c>
      <c r="I12" s="113">
        <f>'Рейтинговая таблица организаций'!P12</f>
        <v>95.7</v>
      </c>
      <c r="J12" s="113" t="str">
        <f t="shared" si="2"/>
        <v>37-38</v>
      </c>
      <c r="K12" s="113">
        <f t="shared" si="3"/>
        <v>37</v>
      </c>
      <c r="L12" s="113">
        <f t="shared" si="4"/>
        <v>2</v>
      </c>
      <c r="M12" s="113">
        <f t="shared" si="5"/>
        <v>9</v>
      </c>
      <c r="N12" s="113" t="str">
        <f t="shared" si="6"/>
        <v>муниципальное бюджетное общеобразовательное учреждение «Средняя школа № 9» (Иваново)</v>
      </c>
      <c r="O12" s="113">
        <f>'Рейтинговая таблица организаций'!V12</f>
        <v>100</v>
      </c>
      <c r="P12" s="113">
        <f>'Рейтинговая таблица организаций'!X12</f>
        <v>65</v>
      </c>
      <c r="Q12" s="113">
        <f>'Рейтинговая таблица организаций'!Y12</f>
        <v>82.5</v>
      </c>
      <c r="R12" s="113" t="str">
        <f t="shared" si="7"/>
        <v>34</v>
      </c>
      <c r="S12" s="113">
        <f t="shared" si="8"/>
        <v>34</v>
      </c>
      <c r="T12" s="113">
        <f t="shared" si="9"/>
        <v>1</v>
      </c>
      <c r="U12" s="113">
        <f t="shared" si="10"/>
        <v>9</v>
      </c>
      <c r="V12" s="113" t="str">
        <f t="shared" si="11"/>
        <v>муниципальное бюджетное общеобразовательное учреждение «Средняя школа № 9» (Иваново)</v>
      </c>
      <c r="W12" s="113">
        <f>'Рейтинговая таблица организаций'!AD12</f>
        <v>60</v>
      </c>
      <c r="X12" s="113">
        <f>'Рейтинговая таблица организаций'!AE12</f>
        <v>100</v>
      </c>
      <c r="Y12" s="114">
        <f>'Рейтинговая таблица организаций'!AF12</f>
        <v>90</v>
      </c>
      <c r="Z12" s="113">
        <f>'Рейтинговая таблица организаций'!AG12</f>
        <v>85</v>
      </c>
      <c r="AA12" s="113" t="str">
        <f t="shared" si="12"/>
        <v>11</v>
      </c>
      <c r="AB12" s="113">
        <f t="shared" si="13"/>
        <v>11</v>
      </c>
      <c r="AC12" s="113">
        <f t="shared" si="14"/>
        <v>1</v>
      </c>
      <c r="AD12" s="113">
        <f t="shared" si="15"/>
        <v>9</v>
      </c>
      <c r="AE12" s="113" t="str">
        <f t="shared" si="16"/>
        <v>муниципальное бюджетное общеобразовательное учреждение «Средняя школа № 9» (Иваново)</v>
      </c>
      <c r="AF12" s="113">
        <f>'Рейтинговая таблица организаций'!AN12</f>
        <v>83</v>
      </c>
      <c r="AG12" s="113">
        <f>'Рейтинговая таблица организаций'!AO12</f>
        <v>87</v>
      </c>
      <c r="AH12" s="113">
        <f>'Рейтинговая таблица организаций'!AP12</f>
        <v>89</v>
      </c>
      <c r="AI12" s="113">
        <f>'Рейтинговая таблица организаций'!AQ12</f>
        <v>85.8</v>
      </c>
      <c r="AJ12" s="113" t="str">
        <f t="shared" si="17"/>
        <v>41</v>
      </c>
      <c r="AK12" s="113">
        <f t="shared" si="18"/>
        <v>41</v>
      </c>
      <c r="AL12" s="113">
        <f t="shared" si="19"/>
        <v>1</v>
      </c>
      <c r="AM12" s="113">
        <f t="shared" si="20"/>
        <v>9</v>
      </c>
      <c r="AN12" s="113" t="str">
        <f t="shared" si="21"/>
        <v>муниципальное бюджетное общеобразовательное учреждение «Средняя школа № 9» (Иваново)</v>
      </c>
      <c r="AO12" s="113">
        <f>'Рейтинговая таблица организаций'!AX12</f>
        <v>74</v>
      </c>
      <c r="AP12" s="113">
        <f>'Рейтинговая таблица организаций'!AY12</f>
        <v>87</v>
      </c>
      <c r="AQ12" s="113">
        <f>'Рейтинговая таблица организаций'!AZ12</f>
        <v>87</v>
      </c>
      <c r="AR12" s="113">
        <f>'Рейтинговая таблица организаций'!BA12</f>
        <v>83.1</v>
      </c>
      <c r="AS12" s="113" t="str">
        <f t="shared" si="22"/>
        <v>35</v>
      </c>
      <c r="AT12" s="113">
        <f t="shared" si="23"/>
        <v>35</v>
      </c>
      <c r="AU12" s="113">
        <f t="shared" si="24"/>
        <v>1</v>
      </c>
      <c r="AV12" s="113">
        <f t="shared" si="25"/>
        <v>9</v>
      </c>
      <c r="AW12" s="113" t="str">
        <f t="shared" si="26"/>
        <v>муниципальное бюджетное общеобразовательное учреждение «Средняя школа № 9» (Иваново)</v>
      </c>
      <c r="AX12" s="113">
        <f>'Рейтинговая таблица организаций'!BB12</f>
        <v>86.42</v>
      </c>
      <c r="AY12" s="113" t="str">
        <f t="shared" si="27"/>
        <v>31</v>
      </c>
      <c r="AZ12" s="113">
        <f t="shared" si="28"/>
        <v>31</v>
      </c>
      <c r="BA12" s="113">
        <f t="shared" si="29"/>
        <v>1</v>
      </c>
    </row>
    <row r="13" spans="1:53" ht="109.2" x14ac:dyDescent="0.3">
      <c r="A13" s="70">
        <v>10</v>
      </c>
      <c r="B13" s="113" t="str">
        <f>CONCATENATE(Лист1!E12, " (", Лист1!C12, ")")</f>
        <v>муниципальное бюджетное общеобразовательное учреждение «Средняя школа № 11» (Иваново)</v>
      </c>
      <c r="C13" s="113">
        <f>'Рейтинговая таблица организаций'!C13</f>
        <v>483</v>
      </c>
      <c r="D13" s="113">
        <f t="shared" si="0"/>
        <v>10</v>
      </c>
      <c r="E13" s="113" t="str">
        <f t="shared" si="1"/>
        <v>муниципальное бюджетное общеобразовательное учреждение «Средняя школа № 11» (Иваново)</v>
      </c>
      <c r="F13" s="113">
        <f>'Рейтинговая таблица организаций'!M13</f>
        <v>99</v>
      </c>
      <c r="G13" s="113">
        <f>'Рейтинговая таблица организаций'!N13</f>
        <v>100</v>
      </c>
      <c r="H13" s="113">
        <f>'Рейтинговая таблица организаций'!O13</f>
        <v>90</v>
      </c>
      <c r="I13" s="113">
        <f>'Рейтинговая таблица организаций'!P13</f>
        <v>95.7</v>
      </c>
      <c r="J13" s="113" t="str">
        <f t="shared" si="2"/>
        <v>37-38</v>
      </c>
      <c r="K13" s="113">
        <f t="shared" si="3"/>
        <v>37</v>
      </c>
      <c r="L13" s="113">
        <f t="shared" si="4"/>
        <v>2</v>
      </c>
      <c r="M13" s="113">
        <f t="shared" si="5"/>
        <v>10</v>
      </c>
      <c r="N13" s="113" t="str">
        <f t="shared" si="6"/>
        <v>муниципальное бюджетное общеобразовательное учреждение «Средняя школа № 11» (Иваново)</v>
      </c>
      <c r="O13" s="113">
        <f>'Рейтинговая таблица организаций'!V13</f>
        <v>100</v>
      </c>
      <c r="P13" s="113">
        <f>'Рейтинговая таблица организаций'!X13</f>
        <v>70</v>
      </c>
      <c r="Q13" s="113">
        <f>'Рейтинговая таблица организаций'!Y13</f>
        <v>85</v>
      </c>
      <c r="R13" s="113" t="str">
        <f t="shared" si="7"/>
        <v>33</v>
      </c>
      <c r="S13" s="113">
        <f t="shared" si="8"/>
        <v>33</v>
      </c>
      <c r="T13" s="113">
        <f t="shared" si="9"/>
        <v>1</v>
      </c>
      <c r="U13" s="113">
        <f t="shared" si="10"/>
        <v>10</v>
      </c>
      <c r="V13" s="113" t="str">
        <f t="shared" si="11"/>
        <v>муниципальное бюджетное общеобразовательное учреждение «Средняя школа № 11» (Иваново)</v>
      </c>
      <c r="W13" s="113">
        <f>'Рейтинговая таблица организаций'!AD13</f>
        <v>80</v>
      </c>
      <c r="X13" s="113">
        <f>'Рейтинговая таблица организаций'!AE13</f>
        <v>100</v>
      </c>
      <c r="Y13" s="114">
        <f>'Рейтинговая таблица организаций'!AF13</f>
        <v>80.952380952380949</v>
      </c>
      <c r="Z13" s="113">
        <f>'Рейтинговая таблица организаций'!AG13</f>
        <v>88.3</v>
      </c>
      <c r="AA13" s="113" t="str">
        <f t="shared" si="12"/>
        <v>8</v>
      </c>
      <c r="AB13" s="113">
        <f t="shared" si="13"/>
        <v>8</v>
      </c>
      <c r="AC13" s="113">
        <f t="shared" si="14"/>
        <v>1</v>
      </c>
      <c r="AD13" s="113">
        <f t="shared" si="15"/>
        <v>10</v>
      </c>
      <c r="AE13" s="113" t="str">
        <f t="shared" si="16"/>
        <v>муниципальное бюджетное общеобразовательное учреждение «Средняя школа № 11» (Иваново)</v>
      </c>
      <c r="AF13" s="113">
        <f>'Рейтинговая таблица организаций'!AN13</f>
        <v>90</v>
      </c>
      <c r="AG13" s="113">
        <f>'Рейтинговая таблица организаций'!AO13</f>
        <v>88</v>
      </c>
      <c r="AH13" s="113">
        <f>'Рейтинговая таблица организаций'!AP13</f>
        <v>94</v>
      </c>
      <c r="AI13" s="113">
        <f>'Рейтинговая таблица организаций'!AQ13</f>
        <v>90</v>
      </c>
      <c r="AJ13" s="113" t="str">
        <f t="shared" si="17"/>
        <v>30-31</v>
      </c>
      <c r="AK13" s="113">
        <f t="shared" si="18"/>
        <v>30</v>
      </c>
      <c r="AL13" s="113">
        <f t="shared" si="19"/>
        <v>2</v>
      </c>
      <c r="AM13" s="113">
        <f t="shared" si="20"/>
        <v>10</v>
      </c>
      <c r="AN13" s="113" t="str">
        <f t="shared" si="21"/>
        <v>муниципальное бюджетное общеобразовательное учреждение «Средняя школа № 11» (Иваново)</v>
      </c>
      <c r="AO13" s="113">
        <f>'Рейтинговая таблица организаций'!AX13</f>
        <v>78</v>
      </c>
      <c r="AP13" s="113">
        <f>'Рейтинговая таблица организаций'!AY13</f>
        <v>84</v>
      </c>
      <c r="AQ13" s="113">
        <f>'Рейтинговая таблица организаций'!AZ13</f>
        <v>84</v>
      </c>
      <c r="AR13" s="113">
        <f>'Рейтинговая таблица организаций'!BA13</f>
        <v>82.2</v>
      </c>
      <c r="AS13" s="113" t="str">
        <f t="shared" si="22"/>
        <v>38</v>
      </c>
      <c r="AT13" s="113">
        <f t="shared" si="23"/>
        <v>38</v>
      </c>
      <c r="AU13" s="113">
        <f t="shared" si="24"/>
        <v>1</v>
      </c>
      <c r="AV13" s="113">
        <f t="shared" si="25"/>
        <v>10</v>
      </c>
      <c r="AW13" s="113" t="str">
        <f t="shared" si="26"/>
        <v>муниципальное бюджетное общеобразовательное учреждение «Средняя школа № 11» (Иваново)</v>
      </c>
      <c r="AX13" s="113">
        <f>'Рейтинговая таблица организаций'!BB13</f>
        <v>88.24</v>
      </c>
      <c r="AY13" s="113" t="str">
        <f t="shared" si="27"/>
        <v>22</v>
      </c>
      <c r="AZ13" s="113">
        <f t="shared" si="28"/>
        <v>22</v>
      </c>
      <c r="BA13" s="113">
        <f t="shared" si="29"/>
        <v>1</v>
      </c>
    </row>
    <row r="14" spans="1:53" ht="109.2" x14ac:dyDescent="0.3">
      <c r="A14" s="70">
        <v>11</v>
      </c>
      <c r="B14" s="113" t="str">
        <f>CONCATENATE(Лист1!E13, " (", Лист1!C13, ")")</f>
        <v>муниципальное бюджетное общеобразовательное учреждение «Средняя школа № 14» (Иваново)</v>
      </c>
      <c r="C14" s="113">
        <f>'Рейтинговая таблица организаций'!C14</f>
        <v>408</v>
      </c>
      <c r="D14" s="113">
        <f t="shared" si="0"/>
        <v>11</v>
      </c>
      <c r="E14" s="113" t="str">
        <f t="shared" si="1"/>
        <v>муниципальное бюджетное общеобразовательное учреждение «Средняя школа № 14» (Иваново)</v>
      </c>
      <c r="F14" s="113">
        <f>'Рейтинговая таблица организаций'!M14</f>
        <v>100</v>
      </c>
      <c r="G14" s="113">
        <f>'Рейтинговая таблица организаций'!N14</f>
        <v>100</v>
      </c>
      <c r="H14" s="113">
        <f>'Рейтинговая таблица организаций'!O14</f>
        <v>96</v>
      </c>
      <c r="I14" s="113">
        <f>'Рейтинговая таблица организаций'!P14</f>
        <v>98.4</v>
      </c>
      <c r="J14" s="113" t="str">
        <f t="shared" si="2"/>
        <v>16-18</v>
      </c>
      <c r="K14" s="113">
        <f t="shared" si="3"/>
        <v>16</v>
      </c>
      <c r="L14" s="113">
        <f t="shared" si="4"/>
        <v>3</v>
      </c>
      <c r="M14" s="113">
        <f t="shared" si="5"/>
        <v>11</v>
      </c>
      <c r="N14" s="113" t="str">
        <f t="shared" si="6"/>
        <v>муниципальное бюджетное общеобразовательное учреждение «Средняя школа № 14» (Иваново)</v>
      </c>
      <c r="O14" s="113">
        <f>'Рейтинговая таблица организаций'!V14</f>
        <v>100</v>
      </c>
      <c r="P14" s="113">
        <f>'Рейтинговая таблица организаций'!X14</f>
        <v>84</v>
      </c>
      <c r="Q14" s="113">
        <f>'Рейтинговая таблица организаций'!Y14</f>
        <v>92</v>
      </c>
      <c r="R14" s="113" t="str">
        <f t="shared" si="7"/>
        <v>18-20</v>
      </c>
      <c r="S14" s="113">
        <f t="shared" si="8"/>
        <v>18</v>
      </c>
      <c r="T14" s="113">
        <f t="shared" si="9"/>
        <v>3</v>
      </c>
      <c r="U14" s="113">
        <f t="shared" si="10"/>
        <v>11</v>
      </c>
      <c r="V14" s="113" t="str">
        <f t="shared" si="11"/>
        <v>муниципальное бюджетное общеобразовательное учреждение «Средняя школа № 14» (Иваново)</v>
      </c>
      <c r="W14" s="113">
        <f>'Рейтинговая таблица организаций'!AD14</f>
        <v>100</v>
      </c>
      <c r="X14" s="113">
        <f>'Рейтинговая таблица организаций'!AE14</f>
        <v>100</v>
      </c>
      <c r="Y14" s="114">
        <f>'Рейтинговая таблица организаций'!AF14</f>
        <v>96.774193548387103</v>
      </c>
      <c r="Z14" s="113">
        <f>'Рейтинговая таблица организаций'!AG14</f>
        <v>99</v>
      </c>
      <c r="AA14" s="113" t="str">
        <f t="shared" si="12"/>
        <v>2</v>
      </c>
      <c r="AB14" s="113">
        <f t="shared" si="13"/>
        <v>2</v>
      </c>
      <c r="AC14" s="113">
        <f t="shared" si="14"/>
        <v>1</v>
      </c>
      <c r="AD14" s="113">
        <f t="shared" si="15"/>
        <v>11</v>
      </c>
      <c r="AE14" s="113" t="str">
        <f t="shared" si="16"/>
        <v>муниципальное бюджетное общеобразовательное учреждение «Средняя школа № 14» (Иваново)</v>
      </c>
      <c r="AF14" s="113">
        <f>'Рейтинговая таблица организаций'!AN14</f>
        <v>93</v>
      </c>
      <c r="AG14" s="113">
        <f>'Рейтинговая таблица организаций'!AO14</f>
        <v>94</v>
      </c>
      <c r="AH14" s="113">
        <f>'Рейтинговая таблица организаций'!AP14</f>
        <v>96</v>
      </c>
      <c r="AI14" s="113">
        <f>'Рейтинговая таблица организаций'!AQ14</f>
        <v>94</v>
      </c>
      <c r="AJ14" s="113" t="str">
        <f t="shared" si="17"/>
        <v>22-23</v>
      </c>
      <c r="AK14" s="113">
        <f t="shared" si="18"/>
        <v>22</v>
      </c>
      <c r="AL14" s="113">
        <f t="shared" si="19"/>
        <v>2</v>
      </c>
      <c r="AM14" s="113">
        <f t="shared" si="20"/>
        <v>11</v>
      </c>
      <c r="AN14" s="113" t="str">
        <f t="shared" si="21"/>
        <v>муниципальное бюджетное общеобразовательное учреждение «Средняя школа № 14» (Иваново)</v>
      </c>
      <c r="AO14" s="113">
        <f>'Рейтинговая таблица организаций'!AX14</f>
        <v>89</v>
      </c>
      <c r="AP14" s="113">
        <f>'Рейтинговая таблица организаций'!AY14</f>
        <v>93</v>
      </c>
      <c r="AQ14" s="113">
        <f>'Рейтинговая таблица организаций'!AZ14</f>
        <v>95</v>
      </c>
      <c r="AR14" s="113">
        <f>'Рейтинговая таблица организаций'!BA14</f>
        <v>92.8</v>
      </c>
      <c r="AS14" s="113" t="str">
        <f t="shared" si="22"/>
        <v>17</v>
      </c>
      <c r="AT14" s="113">
        <f t="shared" si="23"/>
        <v>17</v>
      </c>
      <c r="AU14" s="113">
        <f t="shared" si="24"/>
        <v>1</v>
      </c>
      <c r="AV14" s="113">
        <f t="shared" si="25"/>
        <v>11</v>
      </c>
      <c r="AW14" s="113" t="str">
        <f t="shared" si="26"/>
        <v>муниципальное бюджетное общеобразовательное учреждение «Средняя школа № 14» (Иваново)</v>
      </c>
      <c r="AX14" s="113">
        <f>'Рейтинговая таблица организаций'!BB14</f>
        <v>95.24</v>
      </c>
      <c r="AY14" s="113" t="str">
        <f t="shared" si="27"/>
        <v>6</v>
      </c>
      <c r="AZ14" s="113">
        <f t="shared" si="28"/>
        <v>6</v>
      </c>
      <c r="BA14" s="113">
        <f t="shared" si="29"/>
        <v>1</v>
      </c>
    </row>
    <row r="15" spans="1:53" ht="140.4" x14ac:dyDescent="0.3">
      <c r="A15" s="70">
        <v>12</v>
      </c>
      <c r="B15" s="113" t="str">
        <f>CONCATENATE(Лист1!E14, " (", Лист1!C14, ")")</f>
        <v>муниципальное бюджетное общеобразовательное учреждение «Средняя общеобразовательная школа № 15» (Иваново)</v>
      </c>
      <c r="C15" s="113">
        <f>'Рейтинговая таблица организаций'!C15</f>
        <v>193</v>
      </c>
      <c r="D15" s="113">
        <f t="shared" si="0"/>
        <v>12</v>
      </c>
      <c r="E15" s="113" t="str">
        <f t="shared" si="1"/>
        <v>муниципальное бюджетное общеобразовательное учреждение «Средняя общеобразовательная школа № 15» (Иваново)</v>
      </c>
      <c r="F15" s="113">
        <f>'Рейтинговая таблица организаций'!M15</f>
        <v>100</v>
      </c>
      <c r="G15" s="113">
        <f>'Рейтинговая таблица организаций'!N15</f>
        <v>100</v>
      </c>
      <c r="H15" s="113">
        <f>'Рейтинговая таблица организаций'!O15</f>
        <v>89</v>
      </c>
      <c r="I15" s="113">
        <f>'Рейтинговая таблица организаций'!P15</f>
        <v>95.6</v>
      </c>
      <c r="J15" s="113" t="str">
        <f t="shared" si="2"/>
        <v>39</v>
      </c>
      <c r="K15" s="113">
        <f t="shared" si="3"/>
        <v>39</v>
      </c>
      <c r="L15" s="113">
        <f t="shared" si="4"/>
        <v>1</v>
      </c>
      <c r="M15" s="113">
        <f t="shared" si="5"/>
        <v>12</v>
      </c>
      <c r="N15" s="113" t="str">
        <f t="shared" si="6"/>
        <v>муниципальное бюджетное общеобразовательное учреждение «Средняя общеобразовательная школа № 15» (Иваново)</v>
      </c>
      <c r="O15" s="113">
        <f>'Рейтинговая таблица организаций'!V15</f>
        <v>100</v>
      </c>
      <c r="P15" s="113">
        <f>'Рейтинговая таблица организаций'!X15</f>
        <v>57</v>
      </c>
      <c r="Q15" s="113">
        <f>'Рейтинговая таблица организаций'!Y15</f>
        <v>78.5</v>
      </c>
      <c r="R15" s="113" t="str">
        <f t="shared" si="7"/>
        <v>44</v>
      </c>
      <c r="S15" s="113">
        <f t="shared" si="8"/>
        <v>44</v>
      </c>
      <c r="T15" s="113">
        <f t="shared" si="9"/>
        <v>1</v>
      </c>
      <c r="U15" s="113">
        <f t="shared" si="10"/>
        <v>12</v>
      </c>
      <c r="V15" s="113" t="str">
        <f t="shared" si="11"/>
        <v>муниципальное бюджетное общеобразовательное учреждение «Средняя общеобразовательная школа № 15» (Иваново)</v>
      </c>
      <c r="W15" s="113">
        <f>'Рейтинговая таблица организаций'!AD15</f>
        <v>80</v>
      </c>
      <c r="X15" s="113">
        <f>'Рейтинговая таблица организаций'!AE15</f>
        <v>100</v>
      </c>
      <c r="Y15" s="114">
        <f>'Рейтинговая таблица организаций'!AF15</f>
        <v>87.5</v>
      </c>
      <c r="Z15" s="113">
        <f>'Рейтинговая таблица организаций'!AG15</f>
        <v>90.3</v>
      </c>
      <c r="AA15" s="113" t="str">
        <f t="shared" si="12"/>
        <v>7</v>
      </c>
      <c r="AB15" s="113">
        <f t="shared" si="13"/>
        <v>7</v>
      </c>
      <c r="AC15" s="113">
        <f t="shared" si="14"/>
        <v>1</v>
      </c>
      <c r="AD15" s="113">
        <f t="shared" si="15"/>
        <v>12</v>
      </c>
      <c r="AE15" s="113" t="str">
        <f t="shared" si="16"/>
        <v>муниципальное бюджетное общеобразовательное учреждение «Средняя общеобразовательная школа № 15» (Иваново)</v>
      </c>
      <c r="AF15" s="113">
        <f>'Рейтинговая таблица организаций'!AN15</f>
        <v>82</v>
      </c>
      <c r="AG15" s="113">
        <f>'Рейтинговая таблица организаций'!AO15</f>
        <v>83</v>
      </c>
      <c r="AH15" s="113">
        <f>'Рейтинговая таблица организаций'!AP15</f>
        <v>92</v>
      </c>
      <c r="AI15" s="113">
        <f>'Рейтинговая таблица организаций'!AQ15</f>
        <v>84.4</v>
      </c>
      <c r="AJ15" s="113" t="str">
        <f t="shared" si="17"/>
        <v>43</v>
      </c>
      <c r="AK15" s="113">
        <f t="shared" si="18"/>
        <v>43</v>
      </c>
      <c r="AL15" s="113">
        <f t="shared" si="19"/>
        <v>1</v>
      </c>
      <c r="AM15" s="113">
        <f t="shared" si="20"/>
        <v>12</v>
      </c>
      <c r="AN15" s="113" t="str">
        <f t="shared" si="21"/>
        <v>муниципальное бюджетное общеобразовательное учреждение «Средняя общеобразовательная школа № 15» (Иваново)</v>
      </c>
      <c r="AO15" s="113">
        <f>'Рейтинговая таблица организаций'!AX15</f>
        <v>70</v>
      </c>
      <c r="AP15" s="113">
        <f>'Рейтинговая таблица организаций'!AY15</f>
        <v>76</v>
      </c>
      <c r="AQ15" s="113">
        <f>'Рейтинговая таблица организаций'!AZ15</f>
        <v>79</v>
      </c>
      <c r="AR15" s="113">
        <f>'Рейтинговая таблица организаций'!BA15</f>
        <v>75.7</v>
      </c>
      <c r="AS15" s="113" t="str">
        <f t="shared" si="22"/>
        <v>45</v>
      </c>
      <c r="AT15" s="113">
        <f t="shared" si="23"/>
        <v>45</v>
      </c>
      <c r="AU15" s="113">
        <f t="shared" si="24"/>
        <v>1</v>
      </c>
      <c r="AV15" s="113">
        <f t="shared" si="25"/>
        <v>12</v>
      </c>
      <c r="AW15" s="113" t="str">
        <f t="shared" si="26"/>
        <v>муниципальное бюджетное общеобразовательное учреждение «Средняя общеобразовательная школа № 15» (Иваново)</v>
      </c>
      <c r="AX15" s="113">
        <f>'Рейтинговая таблица организаций'!BB15</f>
        <v>84.899999999999991</v>
      </c>
      <c r="AY15" s="113" t="str">
        <f t="shared" si="27"/>
        <v>34</v>
      </c>
      <c r="AZ15" s="113">
        <f t="shared" si="28"/>
        <v>34</v>
      </c>
      <c r="BA15" s="113">
        <f t="shared" si="29"/>
        <v>1</v>
      </c>
    </row>
    <row r="16" spans="1:53" ht="109.2" x14ac:dyDescent="0.3">
      <c r="A16" s="70">
        <v>13</v>
      </c>
      <c r="B16" s="113" t="str">
        <f>CONCATENATE(Лист1!E15, " (", Лист1!C15, ")")</f>
        <v>муниципальное бюджетное общеобразовательное учреждение «Средняя школа № 17" (Иваново)</v>
      </c>
      <c r="C16" s="113">
        <f>'Рейтинговая таблица организаций'!C16</f>
        <v>103</v>
      </c>
      <c r="D16" s="113">
        <f t="shared" si="0"/>
        <v>13</v>
      </c>
      <c r="E16" s="113" t="str">
        <f t="shared" si="1"/>
        <v>муниципальное бюджетное общеобразовательное учреждение «Средняя школа № 17" (Иваново)</v>
      </c>
      <c r="F16" s="113">
        <f>'Рейтинговая таблица организаций'!M16</f>
        <v>92</v>
      </c>
      <c r="G16" s="113">
        <f>'Рейтинговая таблица организаций'!N16</f>
        <v>100</v>
      </c>
      <c r="H16" s="113">
        <f>'Рейтинговая таблица организаций'!O16</f>
        <v>83</v>
      </c>
      <c r="I16" s="113">
        <f>'Рейтинговая таблица организаций'!P16</f>
        <v>90.8</v>
      </c>
      <c r="J16" s="113" t="str">
        <f t="shared" si="2"/>
        <v>46</v>
      </c>
      <c r="K16" s="113">
        <f t="shared" si="3"/>
        <v>46</v>
      </c>
      <c r="L16" s="113">
        <f t="shared" si="4"/>
        <v>1</v>
      </c>
      <c r="M16" s="113">
        <f t="shared" si="5"/>
        <v>13</v>
      </c>
      <c r="N16" s="113" t="str">
        <f t="shared" si="6"/>
        <v>муниципальное бюджетное общеобразовательное учреждение «Средняя школа № 17" (Иваново)</v>
      </c>
      <c r="O16" s="113">
        <f>'Рейтинговая таблица организаций'!V16</f>
        <v>100</v>
      </c>
      <c r="P16" s="113">
        <f>'Рейтинговая таблица организаций'!X16</f>
        <v>55</v>
      </c>
      <c r="Q16" s="113">
        <f>'Рейтинговая таблица организаций'!Y16</f>
        <v>77.5</v>
      </c>
      <c r="R16" s="113" t="str">
        <f t="shared" si="7"/>
        <v>45</v>
      </c>
      <c r="S16" s="113">
        <f t="shared" si="8"/>
        <v>45</v>
      </c>
      <c r="T16" s="113">
        <f t="shared" si="9"/>
        <v>1</v>
      </c>
      <c r="U16" s="113">
        <f t="shared" si="10"/>
        <v>13</v>
      </c>
      <c r="V16" s="113" t="str">
        <f t="shared" si="11"/>
        <v>муниципальное бюджетное общеобразовательное учреждение «Средняя школа № 17" (Иваново)</v>
      </c>
      <c r="W16" s="113">
        <f>'Рейтинговая таблица организаций'!AD16</f>
        <v>0</v>
      </c>
      <c r="X16" s="113">
        <f>'Рейтинговая таблица организаций'!AE16</f>
        <v>40</v>
      </c>
      <c r="Y16" s="114">
        <f>'Рейтинговая таблица организаций'!AF16</f>
        <v>66.666666666666671</v>
      </c>
      <c r="Z16" s="113">
        <f>'Рейтинговая таблица организаций'!AG16</f>
        <v>36</v>
      </c>
      <c r="AA16" s="113" t="str">
        <f t="shared" si="12"/>
        <v>49</v>
      </c>
      <c r="AB16" s="113">
        <f t="shared" si="13"/>
        <v>49</v>
      </c>
      <c r="AC16" s="113">
        <f t="shared" si="14"/>
        <v>1</v>
      </c>
      <c r="AD16" s="113">
        <f t="shared" si="15"/>
        <v>13</v>
      </c>
      <c r="AE16" s="113" t="str">
        <f t="shared" si="16"/>
        <v>муниципальное бюджетное общеобразовательное учреждение «Средняя школа № 17" (Иваново)</v>
      </c>
      <c r="AF16" s="113">
        <f>'Рейтинговая таблица организаций'!AN16</f>
        <v>84</v>
      </c>
      <c r="AG16" s="113">
        <f>'Рейтинговая таблица организаций'!AO16</f>
        <v>81</v>
      </c>
      <c r="AH16" s="113">
        <f>'Рейтинговая таблица организаций'!AP16</f>
        <v>83</v>
      </c>
      <c r="AI16" s="113">
        <f>'Рейтинговая таблица организаций'!AQ16</f>
        <v>82.6</v>
      </c>
      <c r="AJ16" s="113" t="str">
        <f t="shared" si="17"/>
        <v>45</v>
      </c>
      <c r="AK16" s="113">
        <f t="shared" si="18"/>
        <v>45</v>
      </c>
      <c r="AL16" s="113">
        <f t="shared" si="19"/>
        <v>1</v>
      </c>
      <c r="AM16" s="113">
        <f t="shared" si="20"/>
        <v>13</v>
      </c>
      <c r="AN16" s="113" t="str">
        <f t="shared" si="21"/>
        <v>муниципальное бюджетное общеобразовательное учреждение «Средняя школа № 17" (Иваново)</v>
      </c>
      <c r="AO16" s="113">
        <f>'Рейтинговая таблица организаций'!AX16</f>
        <v>59</v>
      </c>
      <c r="AP16" s="113">
        <f>'Рейтинговая таблица организаций'!AY16</f>
        <v>86</v>
      </c>
      <c r="AQ16" s="113">
        <f>'Рейтинговая таблица организаций'!AZ16</f>
        <v>75</v>
      </c>
      <c r="AR16" s="113">
        <f>'Рейтинговая таблица организаций'!BA16</f>
        <v>72.400000000000006</v>
      </c>
      <c r="AS16" s="113" t="str">
        <f t="shared" si="22"/>
        <v>46</v>
      </c>
      <c r="AT16" s="113">
        <f t="shared" si="23"/>
        <v>46</v>
      </c>
      <c r="AU16" s="113">
        <f t="shared" si="24"/>
        <v>1</v>
      </c>
      <c r="AV16" s="113">
        <f t="shared" si="25"/>
        <v>13</v>
      </c>
      <c r="AW16" s="113" t="str">
        <f t="shared" si="26"/>
        <v>муниципальное бюджетное общеобразовательное учреждение «Средняя школа № 17" (Иваново)</v>
      </c>
      <c r="AX16" s="113">
        <f>'Рейтинговая таблица организаций'!BB16</f>
        <v>71.859999999999985</v>
      </c>
      <c r="AY16" s="113" t="str">
        <f t="shared" si="27"/>
        <v>48</v>
      </c>
      <c r="AZ16" s="113">
        <f t="shared" si="28"/>
        <v>48</v>
      </c>
      <c r="BA16" s="113">
        <f t="shared" si="29"/>
        <v>1</v>
      </c>
    </row>
    <row r="17" spans="1:53" ht="109.2" x14ac:dyDescent="0.3">
      <c r="A17" s="70">
        <v>14</v>
      </c>
      <c r="B17" s="113" t="str">
        <f>CONCATENATE(Лист1!E16, " (", Лист1!C16, ")")</f>
        <v>муниципальное бюджетное общеобразовательное учреждение «Средняя школа № 18» (Иваново)</v>
      </c>
      <c r="C17" s="113">
        <f>'Рейтинговая таблица организаций'!C17</f>
        <v>192</v>
      </c>
      <c r="D17" s="113">
        <f t="shared" si="0"/>
        <v>14</v>
      </c>
      <c r="E17" s="113" t="str">
        <f t="shared" si="1"/>
        <v>муниципальное бюджетное общеобразовательное учреждение «Средняя школа № 18» (Иваново)</v>
      </c>
      <c r="F17" s="113">
        <f>'Рейтинговая таблица организаций'!M17</f>
        <v>100</v>
      </c>
      <c r="G17" s="113">
        <f>'Рейтинговая таблица организаций'!N17</f>
        <v>100</v>
      </c>
      <c r="H17" s="113">
        <f>'Рейтинговая таблица организаций'!O17</f>
        <v>99</v>
      </c>
      <c r="I17" s="113">
        <f>'Рейтинговая таблица организаций'!P17</f>
        <v>99.6</v>
      </c>
      <c r="J17" s="113" t="str">
        <f t="shared" si="2"/>
        <v>3-4</v>
      </c>
      <c r="K17" s="113">
        <f t="shared" si="3"/>
        <v>3</v>
      </c>
      <c r="L17" s="113">
        <f t="shared" si="4"/>
        <v>2</v>
      </c>
      <c r="M17" s="113">
        <f t="shared" si="5"/>
        <v>14</v>
      </c>
      <c r="N17" s="113" t="str">
        <f t="shared" si="6"/>
        <v>муниципальное бюджетное общеобразовательное учреждение «Средняя школа № 18» (Иваново)</v>
      </c>
      <c r="O17" s="113">
        <f>'Рейтинговая таблица организаций'!V17</f>
        <v>100</v>
      </c>
      <c r="P17" s="113">
        <f>'Рейтинговая таблица организаций'!X17</f>
        <v>97</v>
      </c>
      <c r="Q17" s="113">
        <f>'Рейтинговая таблица организаций'!Y17</f>
        <v>98.5</v>
      </c>
      <c r="R17" s="113" t="str">
        <f t="shared" si="7"/>
        <v>9-11</v>
      </c>
      <c r="S17" s="113">
        <f t="shared" si="8"/>
        <v>9</v>
      </c>
      <c r="T17" s="113">
        <f t="shared" si="9"/>
        <v>3</v>
      </c>
      <c r="U17" s="113">
        <f t="shared" si="10"/>
        <v>14</v>
      </c>
      <c r="V17" s="113" t="str">
        <f t="shared" si="11"/>
        <v>муниципальное бюджетное общеобразовательное учреждение «Средняя школа № 18» (Иваново)</v>
      </c>
      <c r="W17" s="113">
        <f>'Рейтинговая таблица организаций'!AD17</f>
        <v>80</v>
      </c>
      <c r="X17" s="113">
        <f>'Рейтинговая таблица организаций'!AE17</f>
        <v>100</v>
      </c>
      <c r="Y17" s="114">
        <f>'Рейтинговая таблица организаций'!AF17</f>
        <v>88.235294117647058</v>
      </c>
      <c r="Z17" s="113">
        <f>'Рейтинговая таблица организаций'!AG17</f>
        <v>90.5</v>
      </c>
      <c r="AA17" s="113" t="str">
        <f t="shared" si="12"/>
        <v>6</v>
      </c>
      <c r="AB17" s="113">
        <f t="shared" si="13"/>
        <v>6</v>
      </c>
      <c r="AC17" s="113">
        <f t="shared" si="14"/>
        <v>1</v>
      </c>
      <c r="AD17" s="113">
        <f t="shared" si="15"/>
        <v>14</v>
      </c>
      <c r="AE17" s="113" t="str">
        <f t="shared" si="16"/>
        <v>муниципальное бюджетное общеобразовательное учреждение «Средняя школа № 18» (Иваново)</v>
      </c>
      <c r="AF17" s="113">
        <f>'Рейтинговая таблица организаций'!AN17</f>
        <v>98</v>
      </c>
      <c r="AG17" s="113">
        <f>'Рейтинговая таблица организаций'!AO17</f>
        <v>98</v>
      </c>
      <c r="AH17" s="113">
        <f>'Рейтинговая таблица организаций'!AP17</f>
        <v>98</v>
      </c>
      <c r="AI17" s="113">
        <f>'Рейтинговая таблица организаций'!AQ17</f>
        <v>98</v>
      </c>
      <c r="AJ17" s="113" t="str">
        <f t="shared" si="17"/>
        <v>9-10</v>
      </c>
      <c r="AK17" s="113">
        <f t="shared" si="18"/>
        <v>9</v>
      </c>
      <c r="AL17" s="113">
        <f t="shared" si="19"/>
        <v>2</v>
      </c>
      <c r="AM17" s="113">
        <f t="shared" si="20"/>
        <v>14</v>
      </c>
      <c r="AN17" s="113" t="str">
        <f t="shared" si="21"/>
        <v>муниципальное бюджетное общеобразовательное учреждение «Средняя школа № 18» (Иваново)</v>
      </c>
      <c r="AO17" s="113">
        <f>'Рейтинговая таблица организаций'!AX17</f>
        <v>99</v>
      </c>
      <c r="AP17" s="113">
        <f>'Рейтинговая таблица организаций'!AY17</f>
        <v>99</v>
      </c>
      <c r="AQ17" s="113">
        <f>'Рейтинговая таблица организаций'!AZ17</f>
        <v>98</v>
      </c>
      <c r="AR17" s="113">
        <f>'Рейтинговая таблица организаций'!BA17</f>
        <v>98.5</v>
      </c>
      <c r="AS17" s="113" t="str">
        <f t="shared" si="22"/>
        <v>8</v>
      </c>
      <c r="AT17" s="113">
        <f t="shared" si="23"/>
        <v>8</v>
      </c>
      <c r="AU17" s="113">
        <f t="shared" si="24"/>
        <v>1</v>
      </c>
      <c r="AV17" s="113">
        <f t="shared" si="25"/>
        <v>14</v>
      </c>
      <c r="AW17" s="113" t="str">
        <f t="shared" si="26"/>
        <v>муниципальное бюджетное общеобразовательное учреждение «Средняя школа № 18» (Иваново)</v>
      </c>
      <c r="AX17" s="113">
        <f>'Рейтинговая таблица организаций'!BB17</f>
        <v>97.02000000000001</v>
      </c>
      <c r="AY17" s="113" t="str">
        <f t="shared" si="27"/>
        <v>4</v>
      </c>
      <c r="AZ17" s="113">
        <f t="shared" si="28"/>
        <v>4</v>
      </c>
      <c r="BA17" s="113">
        <f t="shared" si="29"/>
        <v>1</v>
      </c>
    </row>
    <row r="18" spans="1:53" ht="109.2" x14ac:dyDescent="0.3">
      <c r="A18" s="70">
        <v>15</v>
      </c>
      <c r="B18" s="113" t="str">
        <f>CONCATENATE(Лист1!E17, " (", Лист1!C17, ")")</f>
        <v>муниципальное бюджетное общеобразовательное учреждение «Средняя школа № 19» (Иваново)</v>
      </c>
      <c r="C18" s="113">
        <f>'Рейтинговая таблица организаций'!C18</f>
        <v>320</v>
      </c>
      <c r="D18" s="113">
        <f t="shared" si="0"/>
        <v>15</v>
      </c>
      <c r="E18" s="113" t="str">
        <f t="shared" si="1"/>
        <v>муниципальное бюджетное общеобразовательное учреждение «Средняя школа № 19» (Иваново)</v>
      </c>
      <c r="F18" s="113">
        <f>'Рейтинговая таблица организаций'!M18</f>
        <v>99</v>
      </c>
      <c r="G18" s="113">
        <f>'Рейтинговая таблица организаций'!N18</f>
        <v>100</v>
      </c>
      <c r="H18" s="113">
        <f>'Рейтинговая таблица организаций'!O18</f>
        <v>87</v>
      </c>
      <c r="I18" s="113">
        <f>'Рейтинговая таблица организаций'!P18</f>
        <v>94.5</v>
      </c>
      <c r="J18" s="113" t="str">
        <f t="shared" si="2"/>
        <v>41</v>
      </c>
      <c r="K18" s="113">
        <f t="shared" si="3"/>
        <v>41</v>
      </c>
      <c r="L18" s="113">
        <f t="shared" si="4"/>
        <v>1</v>
      </c>
      <c r="M18" s="113">
        <f t="shared" si="5"/>
        <v>15</v>
      </c>
      <c r="N18" s="113" t="str">
        <f t="shared" si="6"/>
        <v>муниципальное бюджетное общеобразовательное учреждение «Средняя школа № 19» (Иваново)</v>
      </c>
      <c r="O18" s="113">
        <f>'Рейтинговая таблица организаций'!V18</f>
        <v>100</v>
      </c>
      <c r="P18" s="113">
        <f>'Рейтинговая таблица организаций'!X18</f>
        <v>60</v>
      </c>
      <c r="Q18" s="113">
        <f>'Рейтинговая таблица организаций'!Y18</f>
        <v>80</v>
      </c>
      <c r="R18" s="113" t="str">
        <f t="shared" si="7"/>
        <v>41</v>
      </c>
      <c r="S18" s="113">
        <f t="shared" si="8"/>
        <v>41</v>
      </c>
      <c r="T18" s="113">
        <f t="shared" si="9"/>
        <v>1</v>
      </c>
      <c r="U18" s="113">
        <f t="shared" si="10"/>
        <v>15</v>
      </c>
      <c r="V18" s="113" t="str">
        <f t="shared" si="11"/>
        <v>муниципальное бюджетное общеобразовательное учреждение «Средняя школа № 19» (Иваново)</v>
      </c>
      <c r="W18" s="113">
        <f>'Рейтинговая таблица организаций'!AD18</f>
        <v>80</v>
      </c>
      <c r="X18" s="113">
        <f>'Рейтинговая таблица организаций'!AE18</f>
        <v>40</v>
      </c>
      <c r="Y18" s="114">
        <f>'Рейтинговая таблица организаций'!AF18</f>
        <v>33.333333333333336</v>
      </c>
      <c r="Z18" s="113">
        <f>'Рейтинговая таблица организаций'!AG18</f>
        <v>50</v>
      </c>
      <c r="AA18" s="113" t="str">
        <f t="shared" si="12"/>
        <v>46</v>
      </c>
      <c r="AB18" s="113">
        <f t="shared" si="13"/>
        <v>46</v>
      </c>
      <c r="AC18" s="113">
        <f t="shared" si="14"/>
        <v>1</v>
      </c>
      <c r="AD18" s="113">
        <f t="shared" si="15"/>
        <v>15</v>
      </c>
      <c r="AE18" s="113" t="str">
        <f t="shared" si="16"/>
        <v>муниципальное бюджетное общеобразовательное учреждение «Средняя школа № 19» (Иваново)</v>
      </c>
      <c r="AF18" s="113">
        <f>'Рейтинговая таблица организаций'!AN18</f>
        <v>88</v>
      </c>
      <c r="AG18" s="113">
        <f>'Рейтинговая таблица организаций'!AO18</f>
        <v>84</v>
      </c>
      <c r="AH18" s="113">
        <f>'Рейтинговая таблица организаций'!AP18</f>
        <v>92</v>
      </c>
      <c r="AI18" s="113">
        <f>'Рейтинговая таблица организаций'!AQ18</f>
        <v>87.2</v>
      </c>
      <c r="AJ18" s="113" t="str">
        <f t="shared" si="17"/>
        <v>37</v>
      </c>
      <c r="AK18" s="113">
        <f t="shared" si="18"/>
        <v>37</v>
      </c>
      <c r="AL18" s="113">
        <f t="shared" si="19"/>
        <v>1</v>
      </c>
      <c r="AM18" s="113">
        <f t="shared" si="20"/>
        <v>15</v>
      </c>
      <c r="AN18" s="113" t="str">
        <f t="shared" si="21"/>
        <v>муниципальное бюджетное общеобразовательное учреждение «Средняя школа № 19» (Иваново)</v>
      </c>
      <c r="AO18" s="113">
        <f>'Рейтинговая таблица организаций'!AX18</f>
        <v>79</v>
      </c>
      <c r="AP18" s="113">
        <f>'Рейтинговая таблица организаций'!AY18</f>
        <v>85</v>
      </c>
      <c r="AQ18" s="113">
        <f>'Рейтинговая таблица организаций'!AZ18</f>
        <v>84</v>
      </c>
      <c r="AR18" s="113">
        <f>'Рейтинговая таблица организаций'!BA18</f>
        <v>82.7</v>
      </c>
      <c r="AS18" s="113" t="str">
        <f t="shared" si="22"/>
        <v>37</v>
      </c>
      <c r="AT18" s="113">
        <f t="shared" si="23"/>
        <v>37</v>
      </c>
      <c r="AU18" s="113">
        <f t="shared" si="24"/>
        <v>1</v>
      </c>
      <c r="AV18" s="113">
        <f t="shared" si="25"/>
        <v>15</v>
      </c>
      <c r="AW18" s="113" t="str">
        <f t="shared" si="26"/>
        <v>муниципальное бюджетное общеобразовательное учреждение «Средняя школа № 19» (Иваново)</v>
      </c>
      <c r="AX18" s="113">
        <f>'Рейтинговая таблица организаций'!BB18</f>
        <v>78.88</v>
      </c>
      <c r="AY18" s="113" t="str">
        <f t="shared" si="27"/>
        <v>44</v>
      </c>
      <c r="AZ18" s="113">
        <f t="shared" si="28"/>
        <v>44</v>
      </c>
      <c r="BA18" s="113">
        <f t="shared" si="29"/>
        <v>1</v>
      </c>
    </row>
    <row r="19" spans="1:53" ht="109.2" x14ac:dyDescent="0.3">
      <c r="A19" s="70">
        <v>16</v>
      </c>
      <c r="B19" s="113" t="str">
        <f>CONCATENATE(Лист1!E18, " (", Лист1!C18, ")")</f>
        <v>муниципальное бюджетное общеобразовательное учреждение «Средняя школа № 20» (Иваново)</v>
      </c>
      <c r="C19" s="113">
        <f>'Рейтинговая таблица организаций'!C19</f>
        <v>311</v>
      </c>
      <c r="D19" s="113">
        <f t="shared" si="0"/>
        <v>16</v>
      </c>
      <c r="E19" s="113" t="str">
        <f t="shared" si="1"/>
        <v>муниципальное бюджетное общеобразовательное учреждение «Средняя школа № 20» (Иваново)</v>
      </c>
      <c r="F19" s="113">
        <f>'Рейтинговая таблица организаций'!M19</f>
        <v>95</v>
      </c>
      <c r="G19" s="113">
        <f>'Рейтинговая таблица организаций'!N19</f>
        <v>100</v>
      </c>
      <c r="H19" s="113">
        <f>'Рейтинговая таблица организаций'!O19</f>
        <v>98</v>
      </c>
      <c r="I19" s="113">
        <f>'Рейтинговая таблица организаций'!P19</f>
        <v>97.7</v>
      </c>
      <c r="J19" s="113" t="str">
        <f t="shared" si="2"/>
        <v>21-22</v>
      </c>
      <c r="K19" s="113">
        <f t="shared" si="3"/>
        <v>21</v>
      </c>
      <c r="L19" s="113">
        <f t="shared" si="4"/>
        <v>2</v>
      </c>
      <c r="M19" s="113">
        <f t="shared" si="5"/>
        <v>16</v>
      </c>
      <c r="N19" s="113" t="str">
        <f t="shared" si="6"/>
        <v>муниципальное бюджетное общеобразовательное учреждение «Средняя школа № 20» (Иваново)</v>
      </c>
      <c r="O19" s="113">
        <f>'Рейтинговая таблица организаций'!V19</f>
        <v>100</v>
      </c>
      <c r="P19" s="113">
        <f>'Рейтинговая таблица организаций'!X19</f>
        <v>89</v>
      </c>
      <c r="Q19" s="113">
        <f>'Рейтинговая таблица организаций'!Y19</f>
        <v>94.5</v>
      </c>
      <c r="R19" s="113" t="str">
        <f t="shared" si="7"/>
        <v>15</v>
      </c>
      <c r="S19" s="113">
        <f t="shared" si="8"/>
        <v>15</v>
      </c>
      <c r="T19" s="113">
        <f t="shared" si="9"/>
        <v>1</v>
      </c>
      <c r="U19" s="113">
        <f t="shared" si="10"/>
        <v>16</v>
      </c>
      <c r="V19" s="113" t="str">
        <f t="shared" si="11"/>
        <v>муниципальное бюджетное общеобразовательное учреждение «Средняя школа № 20» (Иваново)</v>
      </c>
      <c r="W19" s="113">
        <f>'Рейтинговая таблица организаций'!AD19</f>
        <v>40</v>
      </c>
      <c r="X19" s="113">
        <f>'Рейтинговая таблица организаций'!AE19</f>
        <v>100</v>
      </c>
      <c r="Y19" s="114">
        <f>'Рейтинговая таблица организаций'!AF19</f>
        <v>93.939393939393938</v>
      </c>
      <c r="Z19" s="113">
        <f>'Рейтинговая таблица организаций'!AG19</f>
        <v>80.2</v>
      </c>
      <c r="AA19" s="113" t="str">
        <f t="shared" si="12"/>
        <v>14</v>
      </c>
      <c r="AB19" s="113">
        <f t="shared" si="13"/>
        <v>14</v>
      </c>
      <c r="AC19" s="113">
        <f t="shared" si="14"/>
        <v>1</v>
      </c>
      <c r="AD19" s="113">
        <f t="shared" si="15"/>
        <v>16</v>
      </c>
      <c r="AE19" s="113" t="str">
        <f t="shared" si="16"/>
        <v>муниципальное бюджетное общеобразовательное учреждение «Средняя школа № 20» (Иваново)</v>
      </c>
      <c r="AF19" s="113">
        <f>'Рейтинговая таблица организаций'!AN19</f>
        <v>95</v>
      </c>
      <c r="AG19" s="113">
        <f>'Рейтинговая таблица организаций'!AO19</f>
        <v>94</v>
      </c>
      <c r="AH19" s="113">
        <f>'Рейтинговая таблица организаций'!AP19</f>
        <v>97</v>
      </c>
      <c r="AI19" s="113">
        <f>'Рейтинговая таблица организаций'!AQ19</f>
        <v>95</v>
      </c>
      <c r="AJ19" s="113" t="str">
        <f t="shared" si="17"/>
        <v>18-19</v>
      </c>
      <c r="AK19" s="113">
        <f t="shared" si="18"/>
        <v>18</v>
      </c>
      <c r="AL19" s="113">
        <f t="shared" si="19"/>
        <v>2</v>
      </c>
      <c r="AM19" s="113">
        <f t="shared" si="20"/>
        <v>16</v>
      </c>
      <c r="AN19" s="113" t="str">
        <f t="shared" si="21"/>
        <v>муниципальное бюджетное общеобразовательное учреждение «Средняя школа № 20» (Иваново)</v>
      </c>
      <c r="AO19" s="113">
        <f>'Рейтинговая таблица организаций'!AX19</f>
        <v>92</v>
      </c>
      <c r="AP19" s="113">
        <f>'Рейтинговая таблица организаций'!AY19</f>
        <v>95</v>
      </c>
      <c r="AQ19" s="113">
        <f>'Рейтинговая таблица организаций'!AZ19</f>
        <v>94</v>
      </c>
      <c r="AR19" s="113">
        <f>'Рейтинговая таблица организаций'!BA19</f>
        <v>93.6</v>
      </c>
      <c r="AS19" s="113" t="str">
        <f t="shared" si="22"/>
        <v>14</v>
      </c>
      <c r="AT19" s="113">
        <f t="shared" si="23"/>
        <v>14</v>
      </c>
      <c r="AU19" s="113">
        <f t="shared" si="24"/>
        <v>1</v>
      </c>
      <c r="AV19" s="113">
        <f t="shared" si="25"/>
        <v>16</v>
      </c>
      <c r="AW19" s="113" t="str">
        <f t="shared" si="26"/>
        <v>муниципальное бюджетное общеобразовательное учреждение «Средняя школа № 20» (Иваново)</v>
      </c>
      <c r="AX19" s="113">
        <f>'Рейтинговая таблица организаций'!BB19</f>
        <v>92.2</v>
      </c>
      <c r="AY19" s="113" t="str">
        <f t="shared" si="27"/>
        <v>13</v>
      </c>
      <c r="AZ19" s="113">
        <f t="shared" si="28"/>
        <v>13</v>
      </c>
      <c r="BA19" s="113">
        <f t="shared" si="29"/>
        <v>1</v>
      </c>
    </row>
    <row r="20" spans="1:53" ht="109.2" x14ac:dyDescent="0.3">
      <c r="A20" s="70">
        <v>17</v>
      </c>
      <c r="B20" s="113" t="str">
        <f>CONCATENATE(Лист1!E19, " (", Лист1!C19, ")")</f>
        <v>муниципальное автономное общеобразовательное учреждение лицей № 21 (Иваново)</v>
      </c>
      <c r="C20" s="113">
        <f>'Рейтинговая таблица организаций'!C20</f>
        <v>600</v>
      </c>
      <c r="D20" s="113">
        <f t="shared" si="0"/>
        <v>17</v>
      </c>
      <c r="E20" s="113" t="str">
        <f t="shared" si="1"/>
        <v>муниципальное автономное общеобразовательное учреждение лицей № 21 (Иваново)</v>
      </c>
      <c r="F20" s="113">
        <f>'Рейтинговая таблица организаций'!M20</f>
        <v>93</v>
      </c>
      <c r="G20" s="113">
        <f>'Рейтинговая таблица организаций'!N20</f>
        <v>100</v>
      </c>
      <c r="H20" s="113">
        <f>'Рейтинговая таблица организаций'!O20</f>
        <v>99</v>
      </c>
      <c r="I20" s="113">
        <f>'Рейтинговая таблица организаций'!P20</f>
        <v>97.5</v>
      </c>
      <c r="J20" s="113" t="str">
        <f t="shared" si="2"/>
        <v>24-25</v>
      </c>
      <c r="K20" s="113">
        <f t="shared" si="3"/>
        <v>24</v>
      </c>
      <c r="L20" s="113">
        <f t="shared" si="4"/>
        <v>2</v>
      </c>
      <c r="M20" s="113">
        <f t="shared" si="5"/>
        <v>17</v>
      </c>
      <c r="N20" s="113" t="str">
        <f t="shared" si="6"/>
        <v>муниципальное автономное общеобразовательное учреждение лицей № 21 (Иваново)</v>
      </c>
      <c r="O20" s="113">
        <f>'Рейтинговая таблица организаций'!V20</f>
        <v>100</v>
      </c>
      <c r="P20" s="113">
        <f>'Рейтинговая таблица организаций'!X20</f>
        <v>99</v>
      </c>
      <c r="Q20" s="113">
        <f>'Рейтинговая таблица организаций'!Y20</f>
        <v>99.5</v>
      </c>
      <c r="R20" s="113" t="str">
        <f t="shared" si="7"/>
        <v>4-6</v>
      </c>
      <c r="S20" s="113">
        <f t="shared" si="8"/>
        <v>4</v>
      </c>
      <c r="T20" s="113">
        <f t="shared" si="9"/>
        <v>3</v>
      </c>
      <c r="U20" s="113">
        <f t="shared" si="10"/>
        <v>17</v>
      </c>
      <c r="V20" s="113" t="str">
        <f t="shared" si="11"/>
        <v>муниципальное автономное общеобразовательное учреждение лицей № 21 (Иваново)</v>
      </c>
      <c r="W20" s="113">
        <f>'Рейтинговая таблица организаций'!AD20</f>
        <v>20</v>
      </c>
      <c r="X20" s="113">
        <f>'Рейтинговая таблица организаций'!AE20</f>
        <v>100</v>
      </c>
      <c r="Y20" s="114">
        <f>'Рейтинговая таблица организаций'!AF20</f>
        <v>100</v>
      </c>
      <c r="Z20" s="113">
        <f>'Рейтинговая таблица организаций'!AG20</f>
        <v>76</v>
      </c>
      <c r="AA20" s="113" t="str">
        <f t="shared" si="12"/>
        <v>19-20</v>
      </c>
      <c r="AB20" s="113">
        <f t="shared" si="13"/>
        <v>19</v>
      </c>
      <c r="AC20" s="113">
        <f t="shared" si="14"/>
        <v>2</v>
      </c>
      <c r="AD20" s="113">
        <f t="shared" si="15"/>
        <v>17</v>
      </c>
      <c r="AE20" s="113" t="str">
        <f t="shared" si="16"/>
        <v>муниципальное автономное общеобразовательное учреждение лицей № 21 (Иваново)</v>
      </c>
      <c r="AF20" s="113">
        <f>'Рейтинговая таблица организаций'!AN20</f>
        <v>100</v>
      </c>
      <c r="AG20" s="113">
        <f>'Рейтинговая таблица организаций'!AO20</f>
        <v>99</v>
      </c>
      <c r="AH20" s="113">
        <f>'Рейтинговая таблица организаций'!AP20</f>
        <v>100</v>
      </c>
      <c r="AI20" s="113">
        <f>'Рейтинговая таблица организаций'!AQ20</f>
        <v>99.6</v>
      </c>
      <c r="AJ20" s="113" t="str">
        <f t="shared" si="17"/>
        <v>2</v>
      </c>
      <c r="AK20" s="113">
        <f t="shared" si="18"/>
        <v>2</v>
      </c>
      <c r="AL20" s="113">
        <f t="shared" si="19"/>
        <v>1</v>
      </c>
      <c r="AM20" s="113">
        <f t="shared" si="20"/>
        <v>17</v>
      </c>
      <c r="AN20" s="113" t="str">
        <f t="shared" si="21"/>
        <v>муниципальное автономное общеобразовательное учреждение лицей № 21 (Иваново)</v>
      </c>
      <c r="AO20" s="113">
        <f>'Рейтинговая таблица организаций'!AX20</f>
        <v>98</v>
      </c>
      <c r="AP20" s="113">
        <f>'Рейтинговая таблица организаций'!AY20</f>
        <v>99</v>
      </c>
      <c r="AQ20" s="113">
        <f>'Рейтинговая таблица организаций'!AZ20</f>
        <v>99</v>
      </c>
      <c r="AR20" s="113">
        <f>'Рейтинговая таблица организаций'!BA20</f>
        <v>98.7</v>
      </c>
      <c r="AS20" s="113" t="str">
        <f t="shared" si="22"/>
        <v>6</v>
      </c>
      <c r="AT20" s="113">
        <f t="shared" si="23"/>
        <v>6</v>
      </c>
      <c r="AU20" s="113">
        <f t="shared" si="24"/>
        <v>1</v>
      </c>
      <c r="AV20" s="113">
        <f t="shared" si="25"/>
        <v>17</v>
      </c>
      <c r="AW20" s="113" t="str">
        <f t="shared" si="26"/>
        <v>муниципальное автономное общеобразовательное учреждение лицей № 21 (Иваново)</v>
      </c>
      <c r="AX20" s="113">
        <f>'Рейтинговая таблица организаций'!BB20</f>
        <v>94.26</v>
      </c>
      <c r="AY20" s="113" t="str">
        <f t="shared" si="27"/>
        <v>9</v>
      </c>
      <c r="AZ20" s="113">
        <f t="shared" si="28"/>
        <v>9</v>
      </c>
      <c r="BA20" s="113">
        <f t="shared" si="29"/>
        <v>1</v>
      </c>
    </row>
    <row r="21" spans="1:53" ht="109.2" x14ac:dyDescent="0.3">
      <c r="A21" s="70">
        <v>18</v>
      </c>
      <c r="B21" s="113" t="str">
        <f>CONCATENATE(Лист1!E20, " (", Лист1!C20, ")")</f>
        <v>муниципальное бюджетное общеобразовательное учреждение «Лицей № 22» (Иваново)</v>
      </c>
      <c r="C21" s="113">
        <f>'Рейтинговая таблица организаций'!C21</f>
        <v>61</v>
      </c>
      <c r="D21" s="113">
        <f t="shared" si="0"/>
        <v>18</v>
      </c>
      <c r="E21" s="113" t="str">
        <f t="shared" si="1"/>
        <v>муниципальное бюджетное общеобразовательное учреждение «Лицей № 22» (Иваново)</v>
      </c>
      <c r="F21" s="113">
        <f>'Рейтинговая таблица организаций'!M21</f>
        <v>100</v>
      </c>
      <c r="G21" s="113">
        <f>'Рейтинговая таблица организаций'!N21</f>
        <v>100</v>
      </c>
      <c r="H21" s="113">
        <f>'Рейтинговая таблица организаций'!O21</f>
        <v>100</v>
      </c>
      <c r="I21" s="113">
        <f>'Рейтинговая таблица организаций'!P21</f>
        <v>100</v>
      </c>
      <c r="J21" s="113" t="str">
        <f t="shared" si="2"/>
        <v>1-2</v>
      </c>
      <c r="K21" s="113">
        <f t="shared" si="3"/>
        <v>1</v>
      </c>
      <c r="L21" s="113">
        <f t="shared" si="4"/>
        <v>2</v>
      </c>
      <c r="M21" s="113">
        <f t="shared" si="5"/>
        <v>18</v>
      </c>
      <c r="N21" s="113" t="str">
        <f t="shared" si="6"/>
        <v>муниципальное бюджетное общеобразовательное учреждение «Лицей № 22» (Иваново)</v>
      </c>
      <c r="O21" s="113">
        <f>'Рейтинговая таблица организаций'!V21</f>
        <v>100</v>
      </c>
      <c r="P21" s="113">
        <f>'Рейтинговая таблица организаций'!X21</f>
        <v>98</v>
      </c>
      <c r="Q21" s="113">
        <f>'Рейтинговая таблица организаций'!Y21</f>
        <v>99</v>
      </c>
      <c r="R21" s="113" t="str">
        <f t="shared" si="7"/>
        <v>7-8</v>
      </c>
      <c r="S21" s="113">
        <f t="shared" si="8"/>
        <v>7</v>
      </c>
      <c r="T21" s="113">
        <f t="shared" si="9"/>
        <v>2</v>
      </c>
      <c r="U21" s="113">
        <f t="shared" si="10"/>
        <v>18</v>
      </c>
      <c r="V21" s="113" t="str">
        <f t="shared" si="11"/>
        <v>муниципальное бюджетное общеобразовательное учреждение «Лицей № 22» (Иваново)</v>
      </c>
      <c r="W21" s="113">
        <f>'Рейтинговая таблица организаций'!AD21</f>
        <v>60</v>
      </c>
      <c r="X21" s="113">
        <f>'Рейтинговая таблица организаций'!AE21</f>
        <v>100</v>
      </c>
      <c r="Y21" s="114">
        <f>'Рейтинговая таблица организаций'!AF21</f>
        <v>100</v>
      </c>
      <c r="Z21" s="113">
        <f>'Рейтинговая таблица организаций'!AG21</f>
        <v>88</v>
      </c>
      <c r="AA21" s="113" t="str">
        <f t="shared" si="12"/>
        <v>9</v>
      </c>
      <c r="AB21" s="113">
        <f t="shared" si="13"/>
        <v>9</v>
      </c>
      <c r="AC21" s="113">
        <f t="shared" si="14"/>
        <v>1</v>
      </c>
      <c r="AD21" s="113">
        <f t="shared" si="15"/>
        <v>18</v>
      </c>
      <c r="AE21" s="113" t="str">
        <f t="shared" si="16"/>
        <v>муниципальное бюджетное общеобразовательное учреждение «Лицей № 22» (Иваново)</v>
      </c>
      <c r="AF21" s="113">
        <f>'Рейтинговая таблица организаций'!AN21</f>
        <v>100</v>
      </c>
      <c r="AG21" s="113">
        <f>'Рейтинговая таблица организаций'!AO21</f>
        <v>98</v>
      </c>
      <c r="AH21" s="113">
        <f>'Рейтинговая таблица организаций'!AP21</f>
        <v>100</v>
      </c>
      <c r="AI21" s="113">
        <f>'Рейтинговая таблица организаций'!AQ21</f>
        <v>99.2</v>
      </c>
      <c r="AJ21" s="113" t="str">
        <f t="shared" si="17"/>
        <v>3-5</v>
      </c>
      <c r="AK21" s="113">
        <f t="shared" si="18"/>
        <v>3</v>
      </c>
      <c r="AL21" s="113">
        <f t="shared" si="19"/>
        <v>3</v>
      </c>
      <c r="AM21" s="113">
        <f t="shared" si="20"/>
        <v>18</v>
      </c>
      <c r="AN21" s="113" t="str">
        <f t="shared" si="21"/>
        <v>муниципальное бюджетное общеобразовательное учреждение «Лицей № 22» (Иваново)</v>
      </c>
      <c r="AO21" s="113">
        <f>'Рейтинговая таблица организаций'!AX21</f>
        <v>98</v>
      </c>
      <c r="AP21" s="113">
        <f>'Рейтинговая таблица организаций'!AY21</f>
        <v>98</v>
      </c>
      <c r="AQ21" s="113">
        <f>'Рейтинговая таблица организаций'!AZ21</f>
        <v>100</v>
      </c>
      <c r="AR21" s="113">
        <f>'Рейтинговая таблица организаций'!BA21</f>
        <v>99</v>
      </c>
      <c r="AS21" s="113" t="str">
        <f t="shared" si="22"/>
        <v>5</v>
      </c>
      <c r="AT21" s="113">
        <f t="shared" si="23"/>
        <v>5</v>
      </c>
      <c r="AU21" s="113">
        <f t="shared" si="24"/>
        <v>1</v>
      </c>
      <c r="AV21" s="113">
        <f t="shared" si="25"/>
        <v>18</v>
      </c>
      <c r="AW21" s="113" t="str">
        <f t="shared" si="26"/>
        <v>муниципальное бюджетное общеобразовательное учреждение «Лицей № 22» (Иваново)</v>
      </c>
      <c r="AX21" s="113">
        <f>'Рейтинговая таблица организаций'!BB21</f>
        <v>97.039999999999992</v>
      </c>
      <c r="AY21" s="113" t="str">
        <f t="shared" si="27"/>
        <v>3</v>
      </c>
      <c r="AZ21" s="113">
        <f t="shared" si="28"/>
        <v>3</v>
      </c>
      <c r="BA21" s="113">
        <f t="shared" si="29"/>
        <v>1</v>
      </c>
    </row>
    <row r="22" spans="1:53" ht="109.2" x14ac:dyDescent="0.3">
      <c r="A22" s="70">
        <v>19</v>
      </c>
      <c r="B22" s="113" t="str">
        <f>CONCATENATE(Лист1!E21, " (", Лист1!C21, ")")</f>
        <v>муниципальное бюджетное общеобразовательное учреждение «Гимназия № 23» (Иваново)</v>
      </c>
      <c r="C22" s="113">
        <f>'Рейтинговая таблица организаций'!C22</f>
        <v>547</v>
      </c>
      <c r="D22" s="113">
        <f t="shared" si="0"/>
        <v>19</v>
      </c>
      <c r="E22" s="113" t="str">
        <f t="shared" si="1"/>
        <v>муниципальное бюджетное общеобразовательное учреждение «Гимназия № 23» (Иваново)</v>
      </c>
      <c r="F22" s="113">
        <f>'Рейтинговая таблица организаций'!M22</f>
        <v>100</v>
      </c>
      <c r="G22" s="113">
        <f>'Рейтинговая таблица организаций'!N22</f>
        <v>100</v>
      </c>
      <c r="H22" s="113">
        <f>'Рейтинговая таблица организаций'!O22</f>
        <v>98</v>
      </c>
      <c r="I22" s="113">
        <f>'Рейтинговая таблица организаций'!P22</f>
        <v>99.2</v>
      </c>
      <c r="J22" s="113" t="str">
        <f t="shared" si="2"/>
        <v>7-9</v>
      </c>
      <c r="K22" s="113">
        <f t="shared" si="3"/>
        <v>7</v>
      </c>
      <c r="L22" s="113">
        <f t="shared" si="4"/>
        <v>3</v>
      </c>
      <c r="M22" s="113">
        <f t="shared" si="5"/>
        <v>19</v>
      </c>
      <c r="N22" s="113" t="str">
        <f t="shared" si="6"/>
        <v>муниципальное бюджетное общеобразовательное учреждение «Гимназия № 23» (Иваново)</v>
      </c>
      <c r="O22" s="113">
        <f>'Рейтинговая таблица организаций'!V22</f>
        <v>100</v>
      </c>
      <c r="P22" s="113">
        <f>'Рейтинговая таблица организаций'!X22</f>
        <v>97</v>
      </c>
      <c r="Q22" s="113">
        <f>'Рейтинговая таблица организаций'!Y22</f>
        <v>98.5</v>
      </c>
      <c r="R22" s="113" t="str">
        <f t="shared" si="7"/>
        <v>9-11</v>
      </c>
      <c r="S22" s="113">
        <f t="shared" si="8"/>
        <v>9</v>
      </c>
      <c r="T22" s="113">
        <f t="shared" si="9"/>
        <v>3</v>
      </c>
      <c r="U22" s="113">
        <f t="shared" si="10"/>
        <v>19</v>
      </c>
      <c r="V22" s="113" t="str">
        <f t="shared" si="11"/>
        <v>муниципальное бюджетное общеобразовательное учреждение «Гимназия № 23» (Иваново)</v>
      </c>
      <c r="W22" s="113">
        <f>'Рейтинговая таблица организаций'!AD22</f>
        <v>100</v>
      </c>
      <c r="X22" s="113">
        <f>'Рейтинговая таблица организаций'!AE22</f>
        <v>100</v>
      </c>
      <c r="Y22" s="114">
        <f>'Рейтинговая таблица организаций'!AF22</f>
        <v>100</v>
      </c>
      <c r="Z22" s="113">
        <f>'Рейтинговая таблица организаций'!AG22</f>
        <v>100</v>
      </c>
      <c r="AA22" s="113" t="str">
        <f t="shared" si="12"/>
        <v>1</v>
      </c>
      <c r="AB22" s="113">
        <f t="shared" si="13"/>
        <v>1</v>
      </c>
      <c r="AC22" s="113">
        <f t="shared" si="14"/>
        <v>1</v>
      </c>
      <c r="AD22" s="113">
        <f t="shared" si="15"/>
        <v>19</v>
      </c>
      <c r="AE22" s="113" t="str">
        <f t="shared" si="16"/>
        <v>муниципальное бюджетное общеобразовательное учреждение «Гимназия № 23» (Иваново)</v>
      </c>
      <c r="AF22" s="113">
        <f>'Рейтинговая таблица организаций'!AN22</f>
        <v>100</v>
      </c>
      <c r="AG22" s="113">
        <f>'Рейтинговая таблица организаций'!AO22</f>
        <v>100</v>
      </c>
      <c r="AH22" s="113">
        <f>'Рейтинговая таблица организаций'!AP22</f>
        <v>99</v>
      </c>
      <c r="AI22" s="113">
        <f>'Рейтинговая таблица организаций'!AQ22</f>
        <v>99.8</v>
      </c>
      <c r="AJ22" s="113" t="str">
        <f t="shared" si="17"/>
        <v>1</v>
      </c>
      <c r="AK22" s="113">
        <f t="shared" si="18"/>
        <v>1</v>
      </c>
      <c r="AL22" s="113">
        <f t="shared" si="19"/>
        <v>1</v>
      </c>
      <c r="AM22" s="113">
        <f t="shared" si="20"/>
        <v>19</v>
      </c>
      <c r="AN22" s="113" t="str">
        <f t="shared" si="21"/>
        <v>муниципальное бюджетное общеобразовательное учреждение «Гимназия № 23» (Иваново)</v>
      </c>
      <c r="AO22" s="113">
        <f>'Рейтинговая таблица организаций'!AX22</f>
        <v>96</v>
      </c>
      <c r="AP22" s="113">
        <f>'Рейтинговая таблица организаций'!AY22</f>
        <v>99</v>
      </c>
      <c r="AQ22" s="113">
        <f>'Рейтинговая таблица организаций'!AZ22</f>
        <v>99</v>
      </c>
      <c r="AR22" s="113">
        <f>'Рейтинговая таблица организаций'!BA22</f>
        <v>98.1</v>
      </c>
      <c r="AS22" s="113" t="str">
        <f t="shared" si="22"/>
        <v>10</v>
      </c>
      <c r="AT22" s="113">
        <f t="shared" si="23"/>
        <v>10</v>
      </c>
      <c r="AU22" s="113">
        <f t="shared" si="24"/>
        <v>1</v>
      </c>
      <c r="AV22" s="113">
        <f t="shared" si="25"/>
        <v>19</v>
      </c>
      <c r="AW22" s="113" t="str">
        <f t="shared" si="26"/>
        <v>муниципальное бюджетное общеобразовательное учреждение «Гимназия № 23» (Иваново)</v>
      </c>
      <c r="AX22" s="113">
        <f>'Рейтинговая таблица организаций'!BB22</f>
        <v>99.12</v>
      </c>
      <c r="AY22" s="113" t="str">
        <f t="shared" si="27"/>
        <v>1</v>
      </c>
      <c r="AZ22" s="113">
        <f t="shared" si="28"/>
        <v>1</v>
      </c>
      <c r="BA22" s="113">
        <f t="shared" si="29"/>
        <v>1</v>
      </c>
    </row>
    <row r="23" spans="1:53" ht="109.2" x14ac:dyDescent="0.3">
      <c r="A23" s="70">
        <v>20</v>
      </c>
      <c r="B23" s="113" t="str">
        <f>CONCATENATE(Лист1!E22, " (", Лист1!C22, ")")</f>
        <v>муниципальное бюджетное общеобразовательное учреждение «Средняя школа № 24» (Иваново)</v>
      </c>
      <c r="C23" s="113">
        <f>'Рейтинговая таблица организаций'!C23</f>
        <v>235</v>
      </c>
      <c r="D23" s="113">
        <f t="shared" si="0"/>
        <v>20</v>
      </c>
      <c r="E23" s="113" t="str">
        <f t="shared" si="1"/>
        <v>муниципальное бюджетное общеобразовательное учреждение «Средняя школа № 24» (Иваново)</v>
      </c>
      <c r="F23" s="113">
        <f>'Рейтинговая таблица организаций'!M23</f>
        <v>86</v>
      </c>
      <c r="G23" s="113">
        <f>'Рейтинговая таблица организаций'!N23</f>
        <v>100</v>
      </c>
      <c r="H23" s="113">
        <f>'Рейтинговая таблица организаций'!O23</f>
        <v>96</v>
      </c>
      <c r="I23" s="113">
        <f>'Рейтинговая таблица организаций'!P23</f>
        <v>94.2</v>
      </c>
      <c r="J23" s="113" t="str">
        <f t="shared" si="2"/>
        <v>42</v>
      </c>
      <c r="K23" s="113">
        <f t="shared" si="3"/>
        <v>42</v>
      </c>
      <c r="L23" s="113">
        <f t="shared" si="4"/>
        <v>1</v>
      </c>
      <c r="M23" s="113">
        <f t="shared" si="5"/>
        <v>20</v>
      </c>
      <c r="N23" s="113" t="str">
        <f t="shared" si="6"/>
        <v>муниципальное бюджетное общеобразовательное учреждение «Средняя школа № 24» (Иваново)</v>
      </c>
      <c r="O23" s="113">
        <f>'Рейтинговая таблица организаций'!V23</f>
        <v>80</v>
      </c>
      <c r="P23" s="113">
        <f>'Рейтинговая таблица организаций'!X23</f>
        <v>73</v>
      </c>
      <c r="Q23" s="113">
        <f>'Рейтинговая таблица организаций'!Y23</f>
        <v>76.5</v>
      </c>
      <c r="R23" s="113" t="str">
        <f t="shared" si="7"/>
        <v>46</v>
      </c>
      <c r="S23" s="113">
        <f t="shared" si="8"/>
        <v>46</v>
      </c>
      <c r="T23" s="113">
        <f t="shared" si="9"/>
        <v>1</v>
      </c>
      <c r="U23" s="113">
        <f t="shared" si="10"/>
        <v>20</v>
      </c>
      <c r="V23" s="113" t="str">
        <f t="shared" si="11"/>
        <v>муниципальное бюджетное общеобразовательное учреждение «Средняя школа № 24» (Иваново)</v>
      </c>
      <c r="W23" s="113">
        <f>'Рейтинговая таблица организаций'!AD23</f>
        <v>20</v>
      </c>
      <c r="X23" s="113">
        <f>'Рейтинговая таблица организаций'!AE23</f>
        <v>80</v>
      </c>
      <c r="Y23" s="114">
        <f>'Рейтинговая таблица организаций'!AF23</f>
        <v>100</v>
      </c>
      <c r="Z23" s="113">
        <f>'Рейтинговая таблица организаций'!AG23</f>
        <v>68</v>
      </c>
      <c r="AA23" s="113" t="str">
        <f t="shared" si="12"/>
        <v>31-34</v>
      </c>
      <c r="AB23" s="113">
        <f t="shared" si="13"/>
        <v>31</v>
      </c>
      <c r="AC23" s="113">
        <f t="shared" si="14"/>
        <v>4</v>
      </c>
      <c r="AD23" s="113">
        <f t="shared" si="15"/>
        <v>20</v>
      </c>
      <c r="AE23" s="113" t="str">
        <f t="shared" si="16"/>
        <v>муниципальное бюджетное общеобразовательное учреждение «Средняя школа № 24» (Иваново)</v>
      </c>
      <c r="AF23" s="113">
        <f>'Рейтинговая таблица организаций'!AN23</f>
        <v>89</v>
      </c>
      <c r="AG23" s="113">
        <f>'Рейтинговая таблица организаций'!AO23</f>
        <v>91</v>
      </c>
      <c r="AH23" s="113">
        <f>'Рейтинговая таблица организаций'!AP23</f>
        <v>96</v>
      </c>
      <c r="AI23" s="113">
        <f>'Рейтинговая таблица организаций'!AQ23</f>
        <v>91.2</v>
      </c>
      <c r="AJ23" s="113" t="str">
        <f t="shared" si="17"/>
        <v>27-28</v>
      </c>
      <c r="AK23" s="113">
        <f t="shared" si="18"/>
        <v>27</v>
      </c>
      <c r="AL23" s="113">
        <f t="shared" si="19"/>
        <v>2</v>
      </c>
      <c r="AM23" s="113">
        <f t="shared" si="20"/>
        <v>20</v>
      </c>
      <c r="AN23" s="113" t="str">
        <f t="shared" si="21"/>
        <v>муниципальное бюджетное общеобразовательное учреждение «Средняя школа № 24» (Иваново)</v>
      </c>
      <c r="AO23" s="113">
        <f>'Рейтинговая таблица организаций'!AX23</f>
        <v>87</v>
      </c>
      <c r="AP23" s="113">
        <f>'Рейтинговая таблица организаций'!AY23</f>
        <v>86</v>
      </c>
      <c r="AQ23" s="113">
        <f>'Рейтинговая таблица организаций'!AZ23</f>
        <v>91</v>
      </c>
      <c r="AR23" s="113">
        <f>'Рейтинговая таблица организаций'!BA23</f>
        <v>88.8</v>
      </c>
      <c r="AS23" s="113" t="str">
        <f t="shared" si="22"/>
        <v>28</v>
      </c>
      <c r="AT23" s="113">
        <f t="shared" si="23"/>
        <v>28</v>
      </c>
      <c r="AU23" s="113">
        <f t="shared" si="24"/>
        <v>1</v>
      </c>
      <c r="AV23" s="113">
        <f t="shared" si="25"/>
        <v>20</v>
      </c>
      <c r="AW23" s="113" t="str">
        <f t="shared" si="26"/>
        <v>муниципальное бюджетное общеобразовательное учреждение «Средняя школа № 24» (Иваново)</v>
      </c>
      <c r="AX23" s="113">
        <f>'Рейтинговая таблица организаций'!BB23</f>
        <v>83.74</v>
      </c>
      <c r="AY23" s="113" t="str">
        <f t="shared" si="27"/>
        <v>36</v>
      </c>
      <c r="AZ23" s="113">
        <f t="shared" si="28"/>
        <v>36</v>
      </c>
      <c r="BA23" s="113">
        <f t="shared" si="29"/>
        <v>1</v>
      </c>
    </row>
    <row r="24" spans="1:53" ht="202.8" x14ac:dyDescent="0.3">
      <c r="A24" s="70">
        <v>21</v>
      </c>
      <c r="B24" s="113" t="str">
        <f>CONCATENATE(Лист1!E23, " (", Лист1!C23, ")")</f>
        <v>муниципальное бюджетное общеобразовательное учреждение «Средняя школа № 26 с углубленным изучением предметов естественнонаучного цикла» (Иваново)</v>
      </c>
      <c r="C24" s="113">
        <f>'Рейтинговая таблица организаций'!C24</f>
        <v>211</v>
      </c>
      <c r="D24" s="113">
        <f t="shared" si="0"/>
        <v>21</v>
      </c>
      <c r="E24" s="113" t="str">
        <f t="shared" si="1"/>
        <v>муниципальное бюджетное общеобразовательное учреждение «Средняя школа № 26 с углубленным изучением предметов естественнонаучного цикла» (Иваново)</v>
      </c>
      <c r="F24" s="113">
        <f>'Рейтинговая таблица организаций'!M24</f>
        <v>97</v>
      </c>
      <c r="G24" s="113">
        <f>'Рейтинговая таблица организаций'!N24</f>
        <v>100</v>
      </c>
      <c r="H24" s="113">
        <f>'Рейтинговая таблица организаций'!O24</f>
        <v>99</v>
      </c>
      <c r="I24" s="113">
        <f>'Рейтинговая таблица организаций'!P24</f>
        <v>98.7</v>
      </c>
      <c r="J24" s="113" t="str">
        <f t="shared" si="2"/>
        <v>14</v>
      </c>
      <c r="K24" s="113">
        <f t="shared" si="3"/>
        <v>14</v>
      </c>
      <c r="L24" s="113">
        <f t="shared" si="4"/>
        <v>1</v>
      </c>
      <c r="M24" s="113">
        <f t="shared" si="5"/>
        <v>21</v>
      </c>
      <c r="N24" s="113" t="str">
        <f t="shared" si="6"/>
        <v>муниципальное бюджетное общеобразовательное учреждение «Средняя школа № 26 с углубленным изучением предметов естественнонаучного цикла» (Иваново)</v>
      </c>
      <c r="O24" s="113">
        <f>'Рейтинговая таблица организаций'!V24</f>
        <v>100</v>
      </c>
      <c r="P24" s="113">
        <f>'Рейтинговая таблица организаций'!X24</f>
        <v>100</v>
      </c>
      <c r="Q24" s="113">
        <f>'Рейтинговая таблица организаций'!Y24</f>
        <v>100</v>
      </c>
      <c r="R24" s="113" t="str">
        <f t="shared" si="7"/>
        <v>1-3</v>
      </c>
      <c r="S24" s="113">
        <f t="shared" si="8"/>
        <v>1</v>
      </c>
      <c r="T24" s="113">
        <f t="shared" si="9"/>
        <v>3</v>
      </c>
      <c r="U24" s="113">
        <f t="shared" si="10"/>
        <v>21</v>
      </c>
      <c r="V24" s="113" t="str">
        <f t="shared" si="11"/>
        <v>муниципальное бюджетное общеобразовательное учреждение «Средняя школа № 26 с углубленным изучением предметов естественнонаучного цикла» (Иваново)</v>
      </c>
      <c r="W24" s="113">
        <f>'Рейтинговая таблица организаций'!AD24</f>
        <v>20</v>
      </c>
      <c r="X24" s="113">
        <f>'Рейтинговая таблица организаций'!AE24</f>
        <v>100</v>
      </c>
      <c r="Y24" s="114">
        <f>'Рейтинговая таблица организаций'!AF24</f>
        <v>100</v>
      </c>
      <c r="Z24" s="113">
        <f>'Рейтинговая таблица организаций'!AG24</f>
        <v>76</v>
      </c>
      <c r="AA24" s="113" t="str">
        <f t="shared" si="12"/>
        <v>19-20</v>
      </c>
      <c r="AB24" s="113">
        <f t="shared" si="13"/>
        <v>19</v>
      </c>
      <c r="AC24" s="113">
        <f t="shared" si="14"/>
        <v>2</v>
      </c>
      <c r="AD24" s="113">
        <f t="shared" si="15"/>
        <v>21</v>
      </c>
      <c r="AE24" s="113" t="str">
        <f t="shared" si="16"/>
        <v>муниципальное бюджетное общеобразовательное учреждение «Средняя школа № 26 с углубленным изучением предметов естественнонаучного цикла» (Иваново)</v>
      </c>
      <c r="AF24" s="113">
        <f>'Рейтинговая таблица организаций'!AN24</f>
        <v>99</v>
      </c>
      <c r="AG24" s="113">
        <f>'Рейтинговая таблица организаций'!AO24</f>
        <v>100</v>
      </c>
      <c r="AH24" s="113">
        <f>'Рейтинговая таблица организаций'!AP24</f>
        <v>97</v>
      </c>
      <c r="AI24" s="113">
        <f>'Рейтинговая таблица организаций'!AQ24</f>
        <v>99</v>
      </c>
      <c r="AJ24" s="113" t="str">
        <f t="shared" si="17"/>
        <v>6</v>
      </c>
      <c r="AK24" s="113">
        <f t="shared" si="18"/>
        <v>6</v>
      </c>
      <c r="AL24" s="113">
        <f t="shared" si="19"/>
        <v>1</v>
      </c>
      <c r="AM24" s="113">
        <f t="shared" si="20"/>
        <v>21</v>
      </c>
      <c r="AN24" s="113" t="str">
        <f t="shared" si="21"/>
        <v>муниципальное бюджетное общеобразовательное учреждение «Средняя школа № 26 с углубленным изучением предметов естественнонаучного цикла» (Иваново)</v>
      </c>
      <c r="AO24" s="113">
        <f>'Рейтинговая таблица организаций'!AX24</f>
        <v>100</v>
      </c>
      <c r="AP24" s="113">
        <f>'Рейтинговая таблица организаций'!AY24</f>
        <v>98</v>
      </c>
      <c r="AQ24" s="113">
        <f>'Рейтинговая таблица организаций'!AZ24</f>
        <v>98</v>
      </c>
      <c r="AR24" s="113">
        <f>'Рейтинговая таблица организаций'!BA24</f>
        <v>98.6</v>
      </c>
      <c r="AS24" s="113" t="str">
        <f t="shared" si="22"/>
        <v>7</v>
      </c>
      <c r="AT24" s="113">
        <f t="shared" si="23"/>
        <v>7</v>
      </c>
      <c r="AU24" s="113">
        <f t="shared" si="24"/>
        <v>1</v>
      </c>
      <c r="AV24" s="113">
        <f t="shared" si="25"/>
        <v>21</v>
      </c>
      <c r="AW24" s="113" t="str">
        <f t="shared" si="26"/>
        <v>муниципальное бюджетное общеобразовательное учреждение «Средняя школа № 26 с углубленным изучением предметов естественнонаучного цикла» (Иваново)</v>
      </c>
      <c r="AX24" s="113">
        <f>'Рейтинговая таблица организаций'!BB24</f>
        <v>94.46</v>
      </c>
      <c r="AY24" s="113" t="str">
        <f t="shared" si="27"/>
        <v>8</v>
      </c>
      <c r="AZ24" s="113">
        <f t="shared" si="28"/>
        <v>8</v>
      </c>
      <c r="BA24" s="113">
        <f t="shared" si="29"/>
        <v>1</v>
      </c>
    </row>
    <row r="25" spans="1:53" ht="109.2" x14ac:dyDescent="0.3">
      <c r="A25" s="70">
        <v>22</v>
      </c>
      <c r="B25" s="113" t="str">
        <f>CONCATENATE(Лист1!E24, " (", Лист1!C24, ")")</f>
        <v>муниципальное бюджетное общеобразовательное учреждение «Средняя школа № 28» (Иваново)</v>
      </c>
      <c r="C25" s="113">
        <f>'Рейтинговая таблица организаций'!C25</f>
        <v>57</v>
      </c>
      <c r="D25" s="113">
        <f t="shared" si="0"/>
        <v>22</v>
      </c>
      <c r="E25" s="113" t="str">
        <f t="shared" si="1"/>
        <v>муниципальное бюджетное общеобразовательное учреждение «Средняя школа № 28» (Иваново)</v>
      </c>
      <c r="F25" s="113">
        <f>'Рейтинговая таблица организаций'!M25</f>
        <v>82</v>
      </c>
      <c r="G25" s="113">
        <f>'Рейтинговая таблица организаций'!N25</f>
        <v>100</v>
      </c>
      <c r="H25" s="113">
        <f>'Рейтинговая таблица организаций'!O25</f>
        <v>91</v>
      </c>
      <c r="I25" s="113">
        <f>'Рейтинговая таблица организаций'!P25</f>
        <v>91</v>
      </c>
      <c r="J25" s="113" t="str">
        <f t="shared" si="2"/>
        <v>45</v>
      </c>
      <c r="K25" s="113">
        <f t="shared" si="3"/>
        <v>45</v>
      </c>
      <c r="L25" s="113">
        <f t="shared" si="4"/>
        <v>1</v>
      </c>
      <c r="M25" s="113">
        <f t="shared" si="5"/>
        <v>22</v>
      </c>
      <c r="N25" s="113" t="str">
        <f t="shared" si="6"/>
        <v>муниципальное бюджетное общеобразовательное учреждение «Средняя школа № 28» (Иваново)</v>
      </c>
      <c r="O25" s="113">
        <f>'Рейтинговая таблица организаций'!V25</f>
        <v>100</v>
      </c>
      <c r="P25" s="113">
        <f>'Рейтинговая таблица организаций'!X25</f>
        <v>58</v>
      </c>
      <c r="Q25" s="113">
        <f>'Рейтинговая таблица организаций'!Y25</f>
        <v>79</v>
      </c>
      <c r="R25" s="113" t="str">
        <f t="shared" si="7"/>
        <v>43</v>
      </c>
      <c r="S25" s="113">
        <f t="shared" si="8"/>
        <v>43</v>
      </c>
      <c r="T25" s="113">
        <f t="shared" si="9"/>
        <v>1</v>
      </c>
      <c r="U25" s="113">
        <f t="shared" si="10"/>
        <v>22</v>
      </c>
      <c r="V25" s="113" t="str">
        <f t="shared" si="11"/>
        <v>муниципальное бюджетное общеобразовательное учреждение «Средняя школа № 28» (Иваново)</v>
      </c>
      <c r="W25" s="113">
        <f>'Рейтинговая таблица организаций'!AD25</f>
        <v>0</v>
      </c>
      <c r="X25" s="113">
        <f>'Рейтинговая таблица организаций'!AE25</f>
        <v>40</v>
      </c>
      <c r="Y25" s="114">
        <f>'Рейтинговая таблица организаций'!AF25</f>
        <v>75</v>
      </c>
      <c r="Z25" s="113">
        <f>'Рейтинговая таблица организаций'!AG25</f>
        <v>38.5</v>
      </c>
      <c r="AA25" s="113" t="str">
        <f t="shared" si="12"/>
        <v>48</v>
      </c>
      <c r="AB25" s="113">
        <f t="shared" si="13"/>
        <v>48</v>
      </c>
      <c r="AC25" s="113">
        <f t="shared" si="14"/>
        <v>1</v>
      </c>
      <c r="AD25" s="113">
        <f t="shared" si="15"/>
        <v>22</v>
      </c>
      <c r="AE25" s="113" t="str">
        <f t="shared" si="16"/>
        <v>муниципальное бюджетное общеобразовательное учреждение «Средняя школа № 28» (Иваново)</v>
      </c>
      <c r="AF25" s="113">
        <f>'Рейтинговая таблица организаций'!AN25</f>
        <v>91</v>
      </c>
      <c r="AG25" s="113">
        <f>'Рейтинговая таблица организаций'!AO25</f>
        <v>89</v>
      </c>
      <c r="AH25" s="113">
        <f>'Рейтинговая таблица организаций'!AP25</f>
        <v>95</v>
      </c>
      <c r="AI25" s="113">
        <f>'Рейтинговая таблица организаций'!AQ25</f>
        <v>91</v>
      </c>
      <c r="AJ25" s="113" t="str">
        <f t="shared" si="17"/>
        <v>29</v>
      </c>
      <c r="AK25" s="113">
        <f t="shared" si="18"/>
        <v>29</v>
      </c>
      <c r="AL25" s="113">
        <f t="shared" si="19"/>
        <v>1</v>
      </c>
      <c r="AM25" s="113">
        <f t="shared" si="20"/>
        <v>22</v>
      </c>
      <c r="AN25" s="113" t="str">
        <f t="shared" si="21"/>
        <v>муниципальное бюджетное общеобразовательное учреждение «Средняя школа № 28» (Иваново)</v>
      </c>
      <c r="AO25" s="113">
        <f>'Рейтинговая таблица организаций'!AX25</f>
        <v>82</v>
      </c>
      <c r="AP25" s="113">
        <f>'Рейтинговая таблица организаций'!AY25</f>
        <v>86</v>
      </c>
      <c r="AQ25" s="113">
        <f>'Рейтинговая таблица организаций'!AZ25</f>
        <v>86</v>
      </c>
      <c r="AR25" s="113">
        <f>'Рейтинговая таблица организаций'!BA25</f>
        <v>84.8</v>
      </c>
      <c r="AS25" s="113" t="str">
        <f t="shared" si="22"/>
        <v>32-33</v>
      </c>
      <c r="AT25" s="113">
        <f t="shared" si="23"/>
        <v>32</v>
      </c>
      <c r="AU25" s="113">
        <f t="shared" si="24"/>
        <v>2</v>
      </c>
      <c r="AV25" s="113">
        <f t="shared" si="25"/>
        <v>22</v>
      </c>
      <c r="AW25" s="113" t="str">
        <f t="shared" si="26"/>
        <v>муниципальное бюджетное общеобразовательное учреждение «Средняя школа № 28» (Иваново)</v>
      </c>
      <c r="AX25" s="113">
        <f>'Рейтинговая таблица организаций'!BB25</f>
        <v>76.86</v>
      </c>
      <c r="AY25" s="113" t="str">
        <f t="shared" si="27"/>
        <v>45</v>
      </c>
      <c r="AZ25" s="113">
        <f t="shared" si="28"/>
        <v>45</v>
      </c>
      <c r="BA25" s="113">
        <f t="shared" si="29"/>
        <v>1</v>
      </c>
    </row>
    <row r="26" spans="1:53" ht="109.2" x14ac:dyDescent="0.3">
      <c r="A26" s="70">
        <v>23</v>
      </c>
      <c r="B26" s="113" t="str">
        <f>CONCATENATE(Лист1!E25, " (", Лист1!C25, ")")</f>
        <v>муниципальное бюджетное общеобразовательное учреждение «Средняя школа № 29» (Иваново)</v>
      </c>
      <c r="C26" s="113">
        <f>'Рейтинговая таблица организаций'!C26</f>
        <v>127</v>
      </c>
      <c r="D26" s="113">
        <f t="shared" si="0"/>
        <v>23</v>
      </c>
      <c r="E26" s="113" t="str">
        <f t="shared" si="1"/>
        <v>муниципальное бюджетное общеобразовательное учреждение «Средняя школа № 29» (Иваново)</v>
      </c>
      <c r="F26" s="113">
        <f>'Рейтинговая таблица организаций'!M26</f>
        <v>100</v>
      </c>
      <c r="G26" s="113">
        <f>'Рейтинговая таблица организаций'!N26</f>
        <v>100</v>
      </c>
      <c r="H26" s="113">
        <f>'Рейтинговая таблица организаций'!O26</f>
        <v>83</v>
      </c>
      <c r="I26" s="113">
        <f>'Рейтинговая таблица организаций'!P26</f>
        <v>93.2</v>
      </c>
      <c r="J26" s="113" t="str">
        <f t="shared" si="2"/>
        <v>44</v>
      </c>
      <c r="K26" s="113">
        <f t="shared" si="3"/>
        <v>44</v>
      </c>
      <c r="L26" s="113">
        <f t="shared" si="4"/>
        <v>1</v>
      </c>
      <c r="M26" s="113">
        <f t="shared" si="5"/>
        <v>23</v>
      </c>
      <c r="N26" s="113" t="str">
        <f t="shared" si="6"/>
        <v>муниципальное бюджетное общеобразовательное учреждение «Средняя школа № 29» (Иваново)</v>
      </c>
      <c r="O26" s="113">
        <f>'Рейтинговая таблица организаций'!V26</f>
        <v>100</v>
      </c>
      <c r="P26" s="113">
        <f>'Рейтинговая таблица организаций'!X26</f>
        <v>46</v>
      </c>
      <c r="Q26" s="113">
        <f>'Рейтинговая таблица организаций'!Y26</f>
        <v>73</v>
      </c>
      <c r="R26" s="113" t="str">
        <f t="shared" si="7"/>
        <v>48</v>
      </c>
      <c r="S26" s="113">
        <f t="shared" si="8"/>
        <v>48</v>
      </c>
      <c r="T26" s="113">
        <f t="shared" si="9"/>
        <v>1</v>
      </c>
      <c r="U26" s="113">
        <f t="shared" si="10"/>
        <v>23</v>
      </c>
      <c r="V26" s="113" t="str">
        <f t="shared" si="11"/>
        <v>муниципальное бюджетное общеобразовательное учреждение «Средняя школа № 29» (Иваново)</v>
      </c>
      <c r="W26" s="113">
        <f>'Рейтинговая таблица организаций'!AD26</f>
        <v>60</v>
      </c>
      <c r="X26" s="113">
        <f>'Рейтинговая таблица организаций'!AE26</f>
        <v>80</v>
      </c>
      <c r="Y26" s="114">
        <f>'Рейтинговая таблица организаций'!AF26</f>
        <v>75</v>
      </c>
      <c r="Z26" s="113">
        <f>'Рейтинговая таблица организаций'!AG26</f>
        <v>72.5</v>
      </c>
      <c r="AA26" s="113" t="str">
        <f t="shared" si="12"/>
        <v>22</v>
      </c>
      <c r="AB26" s="113">
        <f t="shared" si="13"/>
        <v>22</v>
      </c>
      <c r="AC26" s="113">
        <f t="shared" si="14"/>
        <v>1</v>
      </c>
      <c r="AD26" s="113">
        <f t="shared" si="15"/>
        <v>23</v>
      </c>
      <c r="AE26" s="113" t="str">
        <f t="shared" si="16"/>
        <v>муниципальное бюджетное общеобразовательное учреждение «Средняя школа № 29» (Иваново)</v>
      </c>
      <c r="AF26" s="113">
        <f>'Рейтинговая таблица организаций'!AN26</f>
        <v>72</v>
      </c>
      <c r="AG26" s="113">
        <f>'Рейтинговая таблица организаций'!AO26</f>
        <v>76</v>
      </c>
      <c r="AH26" s="113">
        <f>'Рейтинговая таблица организаций'!AP26</f>
        <v>78</v>
      </c>
      <c r="AI26" s="113">
        <f>'Рейтинговая таблица организаций'!AQ26</f>
        <v>74.8</v>
      </c>
      <c r="AJ26" s="113" t="str">
        <f t="shared" si="17"/>
        <v>49</v>
      </c>
      <c r="AK26" s="113">
        <f t="shared" si="18"/>
        <v>49</v>
      </c>
      <c r="AL26" s="113">
        <f t="shared" si="19"/>
        <v>1</v>
      </c>
      <c r="AM26" s="113">
        <f t="shared" si="20"/>
        <v>23</v>
      </c>
      <c r="AN26" s="113" t="str">
        <f t="shared" si="21"/>
        <v>муниципальное бюджетное общеобразовательное учреждение «Средняя школа № 29» (Иваново)</v>
      </c>
      <c r="AO26" s="113">
        <f>'Рейтинговая таблица организаций'!AX26</f>
        <v>58</v>
      </c>
      <c r="AP26" s="113">
        <f>'Рейтинговая таблица организаций'!AY26</f>
        <v>74</v>
      </c>
      <c r="AQ26" s="113">
        <f>'Рейтинговая таблица организаций'!AZ26</f>
        <v>63</v>
      </c>
      <c r="AR26" s="113">
        <f>'Рейтинговая таблица организаций'!BA26</f>
        <v>63.7</v>
      </c>
      <c r="AS26" s="113" t="str">
        <f t="shared" si="22"/>
        <v>49</v>
      </c>
      <c r="AT26" s="113">
        <f t="shared" si="23"/>
        <v>49</v>
      </c>
      <c r="AU26" s="113">
        <f t="shared" si="24"/>
        <v>1</v>
      </c>
      <c r="AV26" s="113">
        <f t="shared" si="25"/>
        <v>23</v>
      </c>
      <c r="AW26" s="113" t="str">
        <f t="shared" si="26"/>
        <v>муниципальное бюджетное общеобразовательное учреждение «Средняя школа № 29» (Иваново)</v>
      </c>
      <c r="AX26" s="113">
        <f>'Рейтинговая таблица организаций'!BB26</f>
        <v>75.44</v>
      </c>
      <c r="AY26" s="113" t="str">
        <f t="shared" si="27"/>
        <v>46</v>
      </c>
      <c r="AZ26" s="113">
        <f t="shared" si="28"/>
        <v>46</v>
      </c>
      <c r="BA26" s="113">
        <f t="shared" si="29"/>
        <v>1</v>
      </c>
    </row>
    <row r="27" spans="1:53" ht="109.2" x14ac:dyDescent="0.3">
      <c r="A27" s="70">
        <v>24</v>
      </c>
      <c r="B27" s="113" t="str">
        <f>CONCATENATE(Лист1!E26, " (", Лист1!C26, ")")</f>
        <v>муниципальное бюджетное общеобразовательное учреждение «Гимназия № 30» (Иваново)</v>
      </c>
      <c r="C27" s="113">
        <f>'Рейтинговая таблица организаций'!C27</f>
        <v>600</v>
      </c>
      <c r="D27" s="113">
        <f t="shared" si="0"/>
        <v>24</v>
      </c>
      <c r="E27" s="113" t="str">
        <f t="shared" si="1"/>
        <v>муниципальное бюджетное общеобразовательное учреждение «Гимназия № 30» (Иваново)</v>
      </c>
      <c r="F27" s="113">
        <f>'Рейтинговая таблица организаций'!M27</f>
        <v>99</v>
      </c>
      <c r="G27" s="113">
        <f>'Рейтинговая таблица организаций'!N27</f>
        <v>100</v>
      </c>
      <c r="H27" s="113">
        <f>'Рейтинговая таблица организаций'!O27</f>
        <v>98</v>
      </c>
      <c r="I27" s="113">
        <f>'Рейтинговая таблица организаций'!P27</f>
        <v>98.9</v>
      </c>
      <c r="J27" s="113" t="str">
        <f t="shared" si="2"/>
        <v>11</v>
      </c>
      <c r="K27" s="113">
        <f t="shared" si="3"/>
        <v>11</v>
      </c>
      <c r="L27" s="113">
        <f t="shared" si="4"/>
        <v>1</v>
      </c>
      <c r="M27" s="113">
        <f t="shared" si="5"/>
        <v>24</v>
      </c>
      <c r="N27" s="113" t="str">
        <f t="shared" si="6"/>
        <v>муниципальное бюджетное общеобразовательное учреждение «Гимназия № 30» (Иваново)</v>
      </c>
      <c r="O27" s="113">
        <f>'Рейтинговая таблица организаций'!V27</f>
        <v>100</v>
      </c>
      <c r="P27" s="113">
        <f>'Рейтинговая таблица организаций'!X27</f>
        <v>98</v>
      </c>
      <c r="Q27" s="113">
        <f>'Рейтинговая таблица организаций'!Y27</f>
        <v>99</v>
      </c>
      <c r="R27" s="113" t="str">
        <f t="shared" si="7"/>
        <v>7-8</v>
      </c>
      <c r="S27" s="113">
        <f t="shared" si="8"/>
        <v>7</v>
      </c>
      <c r="T27" s="113">
        <f t="shared" si="9"/>
        <v>2</v>
      </c>
      <c r="U27" s="113">
        <f t="shared" si="10"/>
        <v>24</v>
      </c>
      <c r="V27" s="113" t="str">
        <f t="shared" si="11"/>
        <v>муниципальное бюджетное общеобразовательное учреждение «Гимназия № 30» (Иваново)</v>
      </c>
      <c r="W27" s="113">
        <f>'Рейтинговая таблица организаций'!AD27</f>
        <v>60</v>
      </c>
      <c r="X27" s="113">
        <f>'Рейтинговая таблица организаций'!AE27</f>
        <v>40</v>
      </c>
      <c r="Y27" s="114">
        <f>'Рейтинговая таблица организаций'!AF27</f>
        <v>100</v>
      </c>
      <c r="Z27" s="113">
        <f>'Рейтинговая таблица организаций'!AG27</f>
        <v>64</v>
      </c>
      <c r="AA27" s="113" t="str">
        <f t="shared" si="12"/>
        <v>37</v>
      </c>
      <c r="AB27" s="113">
        <f t="shared" si="13"/>
        <v>37</v>
      </c>
      <c r="AC27" s="113">
        <f t="shared" si="14"/>
        <v>1</v>
      </c>
      <c r="AD27" s="113">
        <f t="shared" si="15"/>
        <v>24</v>
      </c>
      <c r="AE27" s="113" t="str">
        <f t="shared" si="16"/>
        <v>муниципальное бюджетное общеобразовательное учреждение «Гимназия № 30» (Иваново)</v>
      </c>
      <c r="AF27" s="113">
        <f>'Рейтинговая таблица организаций'!AN27</f>
        <v>98</v>
      </c>
      <c r="AG27" s="113">
        <f>'Рейтинговая таблица организаций'!AO27</f>
        <v>98</v>
      </c>
      <c r="AH27" s="113">
        <f>'Рейтинговая таблица организаций'!AP27</f>
        <v>98</v>
      </c>
      <c r="AI27" s="113">
        <f>'Рейтинговая таблица организаций'!AQ27</f>
        <v>98</v>
      </c>
      <c r="AJ27" s="113" t="str">
        <f t="shared" si="17"/>
        <v>9-10</v>
      </c>
      <c r="AK27" s="113">
        <f t="shared" si="18"/>
        <v>9</v>
      </c>
      <c r="AL27" s="113">
        <f t="shared" si="19"/>
        <v>2</v>
      </c>
      <c r="AM27" s="113">
        <f t="shared" si="20"/>
        <v>24</v>
      </c>
      <c r="AN27" s="113" t="str">
        <f t="shared" si="21"/>
        <v>муниципальное бюджетное общеобразовательное учреждение «Гимназия № 30» (Иваново)</v>
      </c>
      <c r="AO27" s="113">
        <f>'Рейтинговая таблица организаций'!AX27</f>
        <v>97</v>
      </c>
      <c r="AP27" s="113">
        <f>'Рейтинговая таблица организаций'!AY27</f>
        <v>98</v>
      </c>
      <c r="AQ27" s="113">
        <f>'Рейтинговая таблица организаций'!AZ27</f>
        <v>99</v>
      </c>
      <c r="AR27" s="113">
        <f>'Рейтинговая таблица организаций'!BA27</f>
        <v>98.2</v>
      </c>
      <c r="AS27" s="113" t="str">
        <f t="shared" si="22"/>
        <v>9</v>
      </c>
      <c r="AT27" s="113">
        <f t="shared" si="23"/>
        <v>9</v>
      </c>
      <c r="AU27" s="113">
        <f t="shared" si="24"/>
        <v>1</v>
      </c>
      <c r="AV27" s="113">
        <f t="shared" si="25"/>
        <v>24</v>
      </c>
      <c r="AW27" s="113" t="str">
        <f t="shared" si="26"/>
        <v>муниципальное бюджетное общеобразовательное учреждение «Гимназия № 30» (Иваново)</v>
      </c>
      <c r="AX27" s="113">
        <f>'Рейтинговая таблица организаций'!BB27</f>
        <v>91.61999999999999</v>
      </c>
      <c r="AY27" s="113" t="str">
        <f t="shared" si="27"/>
        <v>15</v>
      </c>
      <c r="AZ27" s="113">
        <f t="shared" si="28"/>
        <v>15</v>
      </c>
      <c r="BA27" s="113">
        <f t="shared" si="29"/>
        <v>1</v>
      </c>
    </row>
    <row r="28" spans="1:53" ht="109.2" x14ac:dyDescent="0.3">
      <c r="A28" s="70">
        <v>25</v>
      </c>
      <c r="B28" s="113" t="str">
        <f>CONCATENATE(Лист1!E27, " (", Лист1!C27, ")")</f>
        <v>муниципальное бюджетное общеобразовательное учреждение «Гимназия № 32» (Иваново)</v>
      </c>
      <c r="C28" s="113">
        <f>'Рейтинговая таблица организаций'!C28</f>
        <v>122</v>
      </c>
      <c r="D28" s="113">
        <f t="shared" si="0"/>
        <v>25</v>
      </c>
      <c r="E28" s="113" t="str">
        <f t="shared" si="1"/>
        <v>муниципальное бюджетное общеобразовательное учреждение «Гимназия № 32» (Иваново)</v>
      </c>
      <c r="F28" s="113">
        <f>'Рейтинговая таблица организаций'!M28</f>
        <v>100</v>
      </c>
      <c r="G28" s="113">
        <f>'Рейтинговая таблица организаций'!N28</f>
        <v>100</v>
      </c>
      <c r="H28" s="113">
        <f>'Рейтинговая таблица организаций'!O28</f>
        <v>98</v>
      </c>
      <c r="I28" s="113">
        <f>'Рейтинговая таблица организаций'!P28</f>
        <v>99.2</v>
      </c>
      <c r="J28" s="113" t="str">
        <f t="shared" si="2"/>
        <v>7-9</v>
      </c>
      <c r="K28" s="113">
        <f t="shared" si="3"/>
        <v>7</v>
      </c>
      <c r="L28" s="113">
        <f t="shared" si="4"/>
        <v>3</v>
      </c>
      <c r="M28" s="113">
        <f t="shared" si="5"/>
        <v>25</v>
      </c>
      <c r="N28" s="113" t="str">
        <f t="shared" si="6"/>
        <v>муниципальное бюджетное общеобразовательное учреждение «Гимназия № 32» (Иваново)</v>
      </c>
      <c r="O28" s="113">
        <f>'Рейтинговая таблица организаций'!V28</f>
        <v>100</v>
      </c>
      <c r="P28" s="113">
        <f>'Рейтинговая таблица организаций'!X28</f>
        <v>84</v>
      </c>
      <c r="Q28" s="113">
        <f>'Рейтинговая таблица организаций'!Y28</f>
        <v>92</v>
      </c>
      <c r="R28" s="113" t="str">
        <f t="shared" si="7"/>
        <v>18-20</v>
      </c>
      <c r="S28" s="113">
        <f t="shared" si="8"/>
        <v>18</v>
      </c>
      <c r="T28" s="113">
        <f t="shared" si="9"/>
        <v>3</v>
      </c>
      <c r="U28" s="113">
        <f t="shared" si="10"/>
        <v>25</v>
      </c>
      <c r="V28" s="113" t="str">
        <f t="shared" si="11"/>
        <v>муниципальное бюджетное общеобразовательное учреждение «Гимназия № 32» (Иваново)</v>
      </c>
      <c r="W28" s="113">
        <f>'Рейтинговая таблица организаций'!AD28</f>
        <v>40</v>
      </c>
      <c r="X28" s="113">
        <f>'Рейтинговая таблица организаций'!AE28</f>
        <v>100</v>
      </c>
      <c r="Y28" s="114">
        <f>'Рейтинговая таблица организаций'!AF28</f>
        <v>88.888888888888886</v>
      </c>
      <c r="Z28" s="113">
        <f>'Рейтинговая таблица организаций'!AG28</f>
        <v>78.7</v>
      </c>
      <c r="AA28" s="113" t="str">
        <f t="shared" si="12"/>
        <v>15</v>
      </c>
      <c r="AB28" s="113">
        <f t="shared" si="13"/>
        <v>15</v>
      </c>
      <c r="AC28" s="113">
        <f t="shared" si="14"/>
        <v>1</v>
      </c>
      <c r="AD28" s="113">
        <f t="shared" si="15"/>
        <v>25</v>
      </c>
      <c r="AE28" s="113" t="str">
        <f t="shared" si="16"/>
        <v>муниципальное бюджетное общеобразовательное учреждение «Гимназия № 32» (Иваново)</v>
      </c>
      <c r="AF28" s="113">
        <f>'Рейтинговая таблица организаций'!AN28</f>
        <v>92</v>
      </c>
      <c r="AG28" s="113">
        <f>'Рейтинговая таблица организаций'!AO28</f>
        <v>90</v>
      </c>
      <c r="AH28" s="113">
        <f>'Рейтинговая таблица организаций'!AP28</f>
        <v>93</v>
      </c>
      <c r="AI28" s="113">
        <f>'Рейтинговая таблица организаций'!AQ28</f>
        <v>91.4</v>
      </c>
      <c r="AJ28" s="113" t="str">
        <f t="shared" si="17"/>
        <v>26</v>
      </c>
      <c r="AK28" s="113">
        <f t="shared" si="18"/>
        <v>26</v>
      </c>
      <c r="AL28" s="113">
        <f t="shared" si="19"/>
        <v>1</v>
      </c>
      <c r="AM28" s="113">
        <f t="shared" si="20"/>
        <v>25</v>
      </c>
      <c r="AN28" s="113" t="str">
        <f t="shared" si="21"/>
        <v>муниципальное бюджетное общеобразовательное учреждение «Гимназия № 32» (Иваново)</v>
      </c>
      <c r="AO28" s="113">
        <f>'Рейтинговая таблица организаций'!AX28</f>
        <v>91</v>
      </c>
      <c r="AP28" s="113">
        <f>'Рейтинговая таблица организаций'!AY28</f>
        <v>92</v>
      </c>
      <c r="AQ28" s="113">
        <f>'Рейтинговая таблица организаций'!AZ28</f>
        <v>93</v>
      </c>
      <c r="AR28" s="113">
        <f>'Рейтинговая таблица организаций'!BA28</f>
        <v>92.2</v>
      </c>
      <c r="AS28" s="113" t="str">
        <f t="shared" si="22"/>
        <v>20-21</v>
      </c>
      <c r="AT28" s="113">
        <f t="shared" si="23"/>
        <v>20</v>
      </c>
      <c r="AU28" s="113">
        <f t="shared" si="24"/>
        <v>2</v>
      </c>
      <c r="AV28" s="113">
        <f t="shared" si="25"/>
        <v>25</v>
      </c>
      <c r="AW28" s="113" t="str">
        <f t="shared" si="26"/>
        <v>муниципальное бюджетное общеобразовательное учреждение «Гимназия № 32» (Иваново)</v>
      </c>
      <c r="AX28" s="113">
        <f>'Рейтинговая таблица организаций'!BB28</f>
        <v>90.699999999999989</v>
      </c>
      <c r="AY28" s="113" t="str">
        <f t="shared" si="27"/>
        <v>17</v>
      </c>
      <c r="AZ28" s="113">
        <f t="shared" si="28"/>
        <v>17</v>
      </c>
      <c r="BA28" s="113">
        <f t="shared" si="29"/>
        <v>1</v>
      </c>
    </row>
    <row r="29" spans="1:53" ht="109.2" x14ac:dyDescent="0.3">
      <c r="A29" s="70">
        <v>26</v>
      </c>
      <c r="B29" s="113" t="str">
        <f>CONCATENATE(Лист1!E28, " (", Лист1!C28, ")")</f>
        <v>муниципальное бюджетное общеобразовательное учреждение «Лицей № 33» (Иваново)</v>
      </c>
      <c r="C29" s="113">
        <f>'Рейтинговая таблица организаций'!C29</f>
        <v>210</v>
      </c>
      <c r="D29" s="113">
        <f t="shared" si="0"/>
        <v>26</v>
      </c>
      <c r="E29" s="113" t="str">
        <f t="shared" si="1"/>
        <v>муниципальное бюджетное общеобразовательное учреждение «Лицей № 33» (Иваново)</v>
      </c>
      <c r="F29" s="113">
        <f>'Рейтинговая таблица организаций'!M29</f>
        <v>100</v>
      </c>
      <c r="G29" s="113">
        <f>'Рейтинговая таблица организаций'!N29</f>
        <v>100</v>
      </c>
      <c r="H29" s="113">
        <f>'Рейтинговая таблица организаций'!O29</f>
        <v>99</v>
      </c>
      <c r="I29" s="113">
        <f>'Рейтинговая таблица организаций'!P29</f>
        <v>99.6</v>
      </c>
      <c r="J29" s="113" t="str">
        <f t="shared" si="2"/>
        <v>3-4</v>
      </c>
      <c r="K29" s="113">
        <f t="shared" si="3"/>
        <v>3</v>
      </c>
      <c r="L29" s="113">
        <f t="shared" si="4"/>
        <v>2</v>
      </c>
      <c r="M29" s="113">
        <f t="shared" si="5"/>
        <v>26</v>
      </c>
      <c r="N29" s="113" t="str">
        <f t="shared" si="6"/>
        <v>муниципальное бюджетное общеобразовательное учреждение «Лицей № 33» (Иваново)</v>
      </c>
      <c r="O29" s="113">
        <f>'Рейтинговая таблица организаций'!V29</f>
        <v>100</v>
      </c>
      <c r="P29" s="113">
        <f>'Рейтинговая таблица организаций'!X29</f>
        <v>100</v>
      </c>
      <c r="Q29" s="113">
        <f>'Рейтинговая таблица организаций'!Y29</f>
        <v>100</v>
      </c>
      <c r="R29" s="113" t="str">
        <f t="shared" si="7"/>
        <v>1-3</v>
      </c>
      <c r="S29" s="113">
        <f t="shared" si="8"/>
        <v>1</v>
      </c>
      <c r="T29" s="113">
        <f t="shared" si="9"/>
        <v>3</v>
      </c>
      <c r="U29" s="113">
        <f t="shared" si="10"/>
        <v>26</v>
      </c>
      <c r="V29" s="113" t="str">
        <f t="shared" si="11"/>
        <v>муниципальное бюджетное общеобразовательное учреждение «Лицей № 33» (Иваново)</v>
      </c>
      <c r="W29" s="113">
        <f>'Рейтинговая таблица организаций'!AD29</f>
        <v>80</v>
      </c>
      <c r="X29" s="113">
        <f>'Рейтинговая таблица организаций'!AE29</f>
        <v>100</v>
      </c>
      <c r="Y29" s="114">
        <f>'Рейтинговая таблица организаций'!AF29</f>
        <v>100</v>
      </c>
      <c r="Z29" s="113">
        <f>'Рейтинговая таблица организаций'!AG29</f>
        <v>94</v>
      </c>
      <c r="AA29" s="113" t="str">
        <f t="shared" si="12"/>
        <v>3-4</v>
      </c>
      <c r="AB29" s="113">
        <f t="shared" si="13"/>
        <v>3</v>
      </c>
      <c r="AC29" s="113">
        <f t="shared" si="14"/>
        <v>2</v>
      </c>
      <c r="AD29" s="113">
        <f t="shared" si="15"/>
        <v>26</v>
      </c>
      <c r="AE29" s="113" t="str">
        <f t="shared" si="16"/>
        <v>муниципальное бюджетное общеобразовательное учреждение «Лицей № 33» (Иваново)</v>
      </c>
      <c r="AF29" s="113">
        <f>'Рейтинговая таблица организаций'!AN29</f>
        <v>100</v>
      </c>
      <c r="AG29" s="113">
        <f>'Рейтинговая таблица организаций'!AO29</f>
        <v>96</v>
      </c>
      <c r="AH29" s="113">
        <f>'Рейтинговая таблица организаций'!AP29</f>
        <v>100</v>
      </c>
      <c r="AI29" s="113">
        <f>'Рейтинговая таблица организаций'!AQ29</f>
        <v>98.4</v>
      </c>
      <c r="AJ29" s="113" t="str">
        <f t="shared" si="17"/>
        <v>7-8</v>
      </c>
      <c r="AK29" s="113">
        <f t="shared" si="18"/>
        <v>7</v>
      </c>
      <c r="AL29" s="113">
        <f t="shared" si="19"/>
        <v>2</v>
      </c>
      <c r="AM29" s="113">
        <f t="shared" si="20"/>
        <v>26</v>
      </c>
      <c r="AN29" s="113" t="str">
        <f t="shared" si="21"/>
        <v>муниципальное бюджетное общеобразовательное учреждение «Лицей № 33» (Иваново)</v>
      </c>
      <c r="AO29" s="113">
        <f>'Рейтинговая таблица организаций'!AX29</f>
        <v>99</v>
      </c>
      <c r="AP29" s="113">
        <f>'Рейтинговая таблица организаций'!AY29</f>
        <v>100</v>
      </c>
      <c r="AQ29" s="113">
        <f>'Рейтинговая таблица организаций'!AZ29</f>
        <v>99</v>
      </c>
      <c r="AR29" s="113">
        <f>'Рейтинговая таблица организаций'!BA29</f>
        <v>99.2</v>
      </c>
      <c r="AS29" s="113" t="str">
        <f t="shared" si="22"/>
        <v>3-4</v>
      </c>
      <c r="AT29" s="113">
        <f t="shared" si="23"/>
        <v>3</v>
      </c>
      <c r="AU29" s="113">
        <f t="shared" si="24"/>
        <v>2</v>
      </c>
      <c r="AV29" s="113">
        <f t="shared" si="25"/>
        <v>26</v>
      </c>
      <c r="AW29" s="113" t="str">
        <f t="shared" si="26"/>
        <v>муниципальное бюджетное общеобразовательное учреждение «Лицей № 33» (Иваново)</v>
      </c>
      <c r="AX29" s="113">
        <f>'Рейтинговая таблица организаций'!BB29</f>
        <v>98.24</v>
      </c>
      <c r="AY29" s="113" t="str">
        <f t="shared" si="27"/>
        <v>2</v>
      </c>
      <c r="AZ29" s="113">
        <f t="shared" si="28"/>
        <v>2</v>
      </c>
      <c r="BA29" s="113">
        <f t="shared" si="29"/>
        <v>1</v>
      </c>
    </row>
    <row r="30" spans="1:53" ht="109.2" x14ac:dyDescent="0.3">
      <c r="A30" s="70">
        <v>27</v>
      </c>
      <c r="B30" s="113" t="str">
        <f>CONCATENATE(Лист1!E29, " (", Лист1!C29, ")")</f>
        <v>муниципальное бюджетное общеобразовательное учреждение «Средняя школа № 35» (Иваново)</v>
      </c>
      <c r="C30" s="113">
        <f>'Рейтинговая таблица организаций'!C30</f>
        <v>73</v>
      </c>
      <c r="D30" s="113">
        <f t="shared" si="0"/>
        <v>27</v>
      </c>
      <c r="E30" s="113" t="str">
        <f t="shared" si="1"/>
        <v>муниципальное бюджетное общеобразовательное учреждение «Средняя школа № 35» (Иваново)</v>
      </c>
      <c r="F30" s="113">
        <f>'Рейтинговая таблица организаций'!M30</f>
        <v>91</v>
      </c>
      <c r="G30" s="113">
        <f>'Рейтинговая таблица организаций'!N30</f>
        <v>100</v>
      </c>
      <c r="H30" s="113">
        <f>'Рейтинговая таблица организаций'!O30</f>
        <v>95</v>
      </c>
      <c r="I30" s="113">
        <f>'Рейтинговая таблица организаций'!P30</f>
        <v>95.3</v>
      </c>
      <c r="J30" s="113" t="str">
        <f t="shared" si="2"/>
        <v>40</v>
      </c>
      <c r="K30" s="113">
        <f t="shared" si="3"/>
        <v>40</v>
      </c>
      <c r="L30" s="113">
        <f t="shared" si="4"/>
        <v>1</v>
      </c>
      <c r="M30" s="113">
        <f t="shared" si="5"/>
        <v>27</v>
      </c>
      <c r="N30" s="113" t="str">
        <f t="shared" si="6"/>
        <v>муниципальное бюджетное общеобразовательное учреждение «Средняя школа № 35» (Иваново)</v>
      </c>
      <c r="O30" s="113">
        <f>'Рейтинговая таблица организаций'!V30</f>
        <v>100</v>
      </c>
      <c r="P30" s="113">
        <f>'Рейтинговая таблица организаций'!X30</f>
        <v>92</v>
      </c>
      <c r="Q30" s="113">
        <f>'Рейтинговая таблица организаций'!Y30</f>
        <v>96</v>
      </c>
      <c r="R30" s="113" t="str">
        <f t="shared" si="7"/>
        <v>13-14</v>
      </c>
      <c r="S30" s="113">
        <f t="shared" si="8"/>
        <v>13</v>
      </c>
      <c r="T30" s="113">
        <f t="shared" si="9"/>
        <v>2</v>
      </c>
      <c r="U30" s="113">
        <f t="shared" si="10"/>
        <v>27</v>
      </c>
      <c r="V30" s="113" t="str">
        <f t="shared" si="11"/>
        <v>муниципальное бюджетное общеобразовательное учреждение «Средняя школа № 35» (Иваново)</v>
      </c>
      <c r="W30" s="113">
        <f>'Рейтинговая таблица организаций'!AD30</f>
        <v>20</v>
      </c>
      <c r="X30" s="113">
        <f>'Рейтинговая таблица организаций'!AE30</f>
        <v>40</v>
      </c>
      <c r="Y30" s="114">
        <f>'Рейтинговая таблица организаций'!AF30</f>
        <v>100</v>
      </c>
      <c r="Z30" s="113">
        <f>'Рейтинговая таблица организаций'!AG30</f>
        <v>52</v>
      </c>
      <c r="AA30" s="113" t="str">
        <f t="shared" si="12"/>
        <v>45</v>
      </c>
      <c r="AB30" s="113">
        <f t="shared" si="13"/>
        <v>45</v>
      </c>
      <c r="AC30" s="113">
        <f t="shared" si="14"/>
        <v>1</v>
      </c>
      <c r="AD30" s="113">
        <f t="shared" si="15"/>
        <v>27</v>
      </c>
      <c r="AE30" s="113" t="str">
        <f t="shared" si="16"/>
        <v>муниципальное бюджетное общеобразовательное учреждение «Средняя школа № 35» (Иваново)</v>
      </c>
      <c r="AF30" s="113">
        <f>'Рейтинговая таблица организаций'!AN30</f>
        <v>93</v>
      </c>
      <c r="AG30" s="113">
        <f>'Рейтинговая таблица организаций'!AO30</f>
        <v>96</v>
      </c>
      <c r="AH30" s="113">
        <f>'Рейтинговая таблица организаций'!AP30</f>
        <v>96</v>
      </c>
      <c r="AI30" s="113">
        <f>'Рейтинговая таблица организаций'!AQ30</f>
        <v>94.8</v>
      </c>
      <c r="AJ30" s="113" t="str">
        <f t="shared" si="17"/>
        <v>20</v>
      </c>
      <c r="AK30" s="113">
        <f t="shared" si="18"/>
        <v>20</v>
      </c>
      <c r="AL30" s="113">
        <f t="shared" si="19"/>
        <v>1</v>
      </c>
      <c r="AM30" s="113">
        <f t="shared" si="20"/>
        <v>27</v>
      </c>
      <c r="AN30" s="113" t="str">
        <f t="shared" si="21"/>
        <v>муниципальное бюджетное общеобразовательное учреждение «Средняя школа № 35» (Иваново)</v>
      </c>
      <c r="AO30" s="113">
        <f>'Рейтинговая таблица организаций'!AX30</f>
        <v>93</v>
      </c>
      <c r="AP30" s="113">
        <f>'Рейтинговая таблица организаций'!AY30</f>
        <v>90</v>
      </c>
      <c r="AQ30" s="113">
        <f>'Рейтинговая таблица организаций'!AZ30</f>
        <v>93</v>
      </c>
      <c r="AR30" s="113">
        <f>'Рейтинговая таблица организаций'!BA30</f>
        <v>92.4</v>
      </c>
      <c r="AS30" s="113" t="str">
        <f t="shared" si="22"/>
        <v>19</v>
      </c>
      <c r="AT30" s="113">
        <f t="shared" si="23"/>
        <v>19</v>
      </c>
      <c r="AU30" s="113">
        <f t="shared" si="24"/>
        <v>1</v>
      </c>
      <c r="AV30" s="113">
        <f t="shared" si="25"/>
        <v>27</v>
      </c>
      <c r="AW30" s="113" t="str">
        <f t="shared" si="26"/>
        <v>муниципальное бюджетное общеобразовательное учреждение «Средняя школа № 35» (Иваново)</v>
      </c>
      <c r="AX30" s="113">
        <f>'Рейтинговая таблица организаций'!BB30</f>
        <v>86.1</v>
      </c>
      <c r="AY30" s="113" t="str">
        <f t="shared" si="27"/>
        <v>33</v>
      </c>
      <c r="AZ30" s="113">
        <f t="shared" si="28"/>
        <v>33</v>
      </c>
      <c r="BA30" s="113">
        <f t="shared" si="29"/>
        <v>1</v>
      </c>
    </row>
    <row r="31" spans="1:53" ht="109.2" x14ac:dyDescent="0.3">
      <c r="A31" s="70">
        <v>28</v>
      </c>
      <c r="B31" s="113" t="str">
        <f>CONCATENATE(Лист1!E30, " (", Лист1!C30, ")")</f>
        <v>муниципальное бюджетное общеобразовательное учреждение «Гимназия № 36» (Иваново)</v>
      </c>
      <c r="C31" s="113">
        <f>'Рейтинговая таблица организаций'!C31</f>
        <v>353</v>
      </c>
      <c r="D31" s="113">
        <f t="shared" si="0"/>
        <v>28</v>
      </c>
      <c r="E31" s="113" t="str">
        <f t="shared" si="1"/>
        <v>муниципальное бюджетное общеобразовательное учреждение «Гимназия № 36» (Иваново)</v>
      </c>
      <c r="F31" s="113">
        <f>'Рейтинговая таблица организаций'!M31</f>
        <v>100</v>
      </c>
      <c r="G31" s="113">
        <f>'Рейтинговая таблица организаций'!N31</f>
        <v>100</v>
      </c>
      <c r="H31" s="113">
        <f>'Рейтинговая таблица организаций'!O31</f>
        <v>91</v>
      </c>
      <c r="I31" s="113">
        <f>'Рейтинговая таблица организаций'!P31</f>
        <v>96.4</v>
      </c>
      <c r="J31" s="113" t="str">
        <f t="shared" si="2"/>
        <v>34-35</v>
      </c>
      <c r="K31" s="113">
        <f t="shared" si="3"/>
        <v>34</v>
      </c>
      <c r="L31" s="113">
        <f t="shared" si="4"/>
        <v>2</v>
      </c>
      <c r="M31" s="113">
        <f t="shared" si="5"/>
        <v>28</v>
      </c>
      <c r="N31" s="113" t="str">
        <f t="shared" si="6"/>
        <v>муниципальное бюджетное общеобразовательное учреждение «Гимназия № 36» (Иваново)</v>
      </c>
      <c r="O31" s="113">
        <f>'Рейтинговая таблица организаций'!V31</f>
        <v>100</v>
      </c>
      <c r="P31" s="113">
        <f>'Рейтинговая таблица организаций'!X31</f>
        <v>62</v>
      </c>
      <c r="Q31" s="113">
        <f>'Рейтинговая таблица организаций'!Y31</f>
        <v>81</v>
      </c>
      <c r="R31" s="113" t="str">
        <f t="shared" si="7"/>
        <v>36-37</v>
      </c>
      <c r="S31" s="113">
        <f t="shared" si="8"/>
        <v>36</v>
      </c>
      <c r="T31" s="113">
        <f t="shared" si="9"/>
        <v>2</v>
      </c>
      <c r="U31" s="113">
        <f t="shared" si="10"/>
        <v>28</v>
      </c>
      <c r="V31" s="113" t="str">
        <f t="shared" si="11"/>
        <v>муниципальное бюджетное общеобразовательное учреждение «Гимназия № 36» (Иваново)</v>
      </c>
      <c r="W31" s="113">
        <f>'Рейтинговая таблица организаций'!AD31</f>
        <v>100</v>
      </c>
      <c r="X31" s="113">
        <f>'Рейтинговая таблица организаций'!AE31</f>
        <v>100</v>
      </c>
      <c r="Y31" s="114">
        <f>'Рейтинговая таблица организаций'!AF31</f>
        <v>70.370370370370367</v>
      </c>
      <c r="Z31" s="113">
        <f>'Рейтинговая таблица организаций'!AG31</f>
        <v>91.1</v>
      </c>
      <c r="AA31" s="113" t="str">
        <f t="shared" si="12"/>
        <v>5</v>
      </c>
      <c r="AB31" s="113">
        <f t="shared" si="13"/>
        <v>5</v>
      </c>
      <c r="AC31" s="113">
        <f t="shared" si="14"/>
        <v>1</v>
      </c>
      <c r="AD31" s="113">
        <f t="shared" si="15"/>
        <v>28</v>
      </c>
      <c r="AE31" s="113" t="str">
        <f t="shared" si="16"/>
        <v>муниципальное бюджетное общеобразовательное учреждение «Гимназия № 36» (Иваново)</v>
      </c>
      <c r="AF31" s="113">
        <f>'Рейтинговая таблица организаций'!AN31</f>
        <v>90</v>
      </c>
      <c r="AG31" s="113">
        <f>'Рейтинговая таблица организаций'!AO31</f>
        <v>81</v>
      </c>
      <c r="AH31" s="113">
        <f>'Рейтинговая таблица организаций'!AP31</f>
        <v>93</v>
      </c>
      <c r="AI31" s="113">
        <f>'Рейтинговая таблица организаций'!AQ31</f>
        <v>87</v>
      </c>
      <c r="AJ31" s="113" t="str">
        <f t="shared" si="17"/>
        <v>38-39</v>
      </c>
      <c r="AK31" s="113">
        <f t="shared" si="18"/>
        <v>38</v>
      </c>
      <c r="AL31" s="113">
        <f t="shared" si="19"/>
        <v>2</v>
      </c>
      <c r="AM31" s="113">
        <f t="shared" si="20"/>
        <v>28</v>
      </c>
      <c r="AN31" s="113" t="str">
        <f t="shared" si="21"/>
        <v>муниципальное бюджетное общеобразовательное учреждение «Гимназия № 36» (Иваново)</v>
      </c>
      <c r="AO31" s="113">
        <f>'Рейтинговая таблица организаций'!AX31</f>
        <v>79</v>
      </c>
      <c r="AP31" s="113">
        <f>'Рейтинговая таблица организаций'!AY31</f>
        <v>88</v>
      </c>
      <c r="AQ31" s="113">
        <f>'Рейтинговая таблица организаций'!AZ31</f>
        <v>81</v>
      </c>
      <c r="AR31" s="113">
        <f>'Рейтинговая таблица организаций'!BA31</f>
        <v>81.8</v>
      </c>
      <c r="AS31" s="113" t="str">
        <f t="shared" si="22"/>
        <v>39</v>
      </c>
      <c r="AT31" s="113">
        <f t="shared" si="23"/>
        <v>39</v>
      </c>
      <c r="AU31" s="113">
        <f t="shared" si="24"/>
        <v>1</v>
      </c>
      <c r="AV31" s="113">
        <f t="shared" si="25"/>
        <v>28</v>
      </c>
      <c r="AW31" s="113" t="str">
        <f t="shared" si="26"/>
        <v>муниципальное бюджетное общеобразовательное учреждение «Гимназия № 36» (Иваново)</v>
      </c>
      <c r="AX31" s="113">
        <f>'Рейтинговая таблица организаций'!BB31</f>
        <v>87.460000000000008</v>
      </c>
      <c r="AY31" s="113" t="str">
        <f t="shared" si="27"/>
        <v>26</v>
      </c>
      <c r="AZ31" s="113">
        <f t="shared" si="28"/>
        <v>26</v>
      </c>
      <c r="BA31" s="113">
        <f t="shared" si="29"/>
        <v>1</v>
      </c>
    </row>
    <row r="32" spans="1:53" ht="109.2" x14ac:dyDescent="0.3">
      <c r="A32" s="70">
        <v>29</v>
      </c>
      <c r="B32" s="113" t="str">
        <f>CONCATENATE(Лист1!E31, " (", Лист1!C31, ")")</f>
        <v>муниципальное бюджетное общеобразовательное учреждение «Средняя школа № 37» (Иваново)</v>
      </c>
      <c r="C32" s="113">
        <f>'Рейтинговая таблица организаций'!C32</f>
        <v>136</v>
      </c>
      <c r="D32" s="113">
        <f t="shared" si="0"/>
        <v>29</v>
      </c>
      <c r="E32" s="113" t="str">
        <f t="shared" si="1"/>
        <v>муниципальное бюджетное общеобразовательное учреждение «Средняя школа № 37» (Иваново)</v>
      </c>
      <c r="F32" s="113">
        <f>'Рейтинговая таблица организаций'!M32</f>
        <v>100</v>
      </c>
      <c r="G32" s="113">
        <f>'Рейтинговая таблица организаций'!N32</f>
        <v>100</v>
      </c>
      <c r="H32" s="113">
        <f>'Рейтинговая таблица организаций'!O32</f>
        <v>92</v>
      </c>
      <c r="I32" s="113">
        <f>'Рейтинговая таблица организаций'!P32</f>
        <v>96.8</v>
      </c>
      <c r="J32" s="113" t="str">
        <f t="shared" si="2"/>
        <v>28-31</v>
      </c>
      <c r="K32" s="113">
        <f t="shared" si="3"/>
        <v>28</v>
      </c>
      <c r="L32" s="113">
        <f t="shared" si="4"/>
        <v>4</v>
      </c>
      <c r="M32" s="113">
        <f t="shared" si="5"/>
        <v>29</v>
      </c>
      <c r="N32" s="113" t="str">
        <f t="shared" si="6"/>
        <v>муниципальное бюджетное общеобразовательное учреждение «Средняя школа № 37» (Иваново)</v>
      </c>
      <c r="O32" s="113">
        <f>'Рейтинговая таблица организаций'!V32</f>
        <v>100</v>
      </c>
      <c r="P32" s="113">
        <f>'Рейтинговая таблица организаций'!X32</f>
        <v>61</v>
      </c>
      <c r="Q32" s="113">
        <f>'Рейтинговая таблица организаций'!Y32</f>
        <v>80.5</v>
      </c>
      <c r="R32" s="113" t="str">
        <f t="shared" si="7"/>
        <v>38-40</v>
      </c>
      <c r="S32" s="113">
        <f t="shared" si="8"/>
        <v>38</v>
      </c>
      <c r="T32" s="113">
        <f t="shared" si="9"/>
        <v>3</v>
      </c>
      <c r="U32" s="113">
        <f t="shared" si="10"/>
        <v>29</v>
      </c>
      <c r="V32" s="113" t="str">
        <f t="shared" si="11"/>
        <v>муниципальное бюджетное общеобразовательное учреждение «Средняя школа № 37» (Иваново)</v>
      </c>
      <c r="W32" s="113">
        <f>'Рейтинговая таблица организаций'!AD32</f>
        <v>40</v>
      </c>
      <c r="X32" s="113">
        <f>'Рейтинговая таблица организаций'!AE32</f>
        <v>80</v>
      </c>
      <c r="Y32" s="114">
        <f>'Рейтинговая таблица организаций'!AF32</f>
        <v>85.714285714285708</v>
      </c>
      <c r="Z32" s="113">
        <f>'Рейтинговая таблица организаций'!AG32</f>
        <v>69.7</v>
      </c>
      <c r="AA32" s="113" t="str">
        <f t="shared" si="12"/>
        <v>27</v>
      </c>
      <c r="AB32" s="113">
        <f t="shared" si="13"/>
        <v>27</v>
      </c>
      <c r="AC32" s="113">
        <f t="shared" si="14"/>
        <v>1</v>
      </c>
      <c r="AD32" s="113">
        <f t="shared" si="15"/>
        <v>29</v>
      </c>
      <c r="AE32" s="113" t="str">
        <f t="shared" si="16"/>
        <v>муниципальное бюджетное общеобразовательное учреждение «Средняя школа № 37» (Иваново)</v>
      </c>
      <c r="AF32" s="113">
        <f>'Рейтинговая таблица организаций'!AN32</f>
        <v>88</v>
      </c>
      <c r="AG32" s="113">
        <f>'Рейтинговая таблица организаций'!AO32</f>
        <v>85</v>
      </c>
      <c r="AH32" s="113">
        <f>'Рейтинговая таблица организаций'!AP32</f>
        <v>95</v>
      </c>
      <c r="AI32" s="113">
        <f>'Рейтинговая таблица организаций'!AQ32</f>
        <v>88.2</v>
      </c>
      <c r="AJ32" s="113" t="str">
        <f t="shared" si="17"/>
        <v>35</v>
      </c>
      <c r="AK32" s="113">
        <f t="shared" si="18"/>
        <v>35</v>
      </c>
      <c r="AL32" s="113">
        <f t="shared" si="19"/>
        <v>1</v>
      </c>
      <c r="AM32" s="113">
        <f t="shared" si="20"/>
        <v>29</v>
      </c>
      <c r="AN32" s="113" t="str">
        <f t="shared" si="21"/>
        <v>муниципальное бюджетное общеобразовательное учреждение «Средняя школа № 37» (Иваново)</v>
      </c>
      <c r="AO32" s="113">
        <f>'Рейтинговая таблица организаций'!AX32</f>
        <v>75</v>
      </c>
      <c r="AP32" s="113">
        <f>'Рейтинговая таблица организаций'!AY32</f>
        <v>85</v>
      </c>
      <c r="AQ32" s="113">
        <f>'Рейтинговая таблица организаций'!AZ32</f>
        <v>81</v>
      </c>
      <c r="AR32" s="113">
        <f>'Рейтинговая таблица организаций'!BA32</f>
        <v>80</v>
      </c>
      <c r="AS32" s="113" t="str">
        <f t="shared" si="22"/>
        <v>43</v>
      </c>
      <c r="AT32" s="113">
        <f t="shared" si="23"/>
        <v>43</v>
      </c>
      <c r="AU32" s="113">
        <f t="shared" si="24"/>
        <v>1</v>
      </c>
      <c r="AV32" s="113">
        <f t="shared" si="25"/>
        <v>29</v>
      </c>
      <c r="AW32" s="113" t="str">
        <f t="shared" si="26"/>
        <v>муниципальное бюджетное общеобразовательное учреждение «Средняя школа № 37» (Иваново)</v>
      </c>
      <c r="AX32" s="113">
        <f>'Рейтинговая таблица организаций'!BB32</f>
        <v>83.039999999999992</v>
      </c>
      <c r="AY32" s="113" t="str">
        <f t="shared" si="27"/>
        <v>40</v>
      </c>
      <c r="AZ32" s="113">
        <f t="shared" si="28"/>
        <v>40</v>
      </c>
      <c r="BA32" s="113">
        <f t="shared" si="29"/>
        <v>1</v>
      </c>
    </row>
    <row r="33" spans="1:53" ht="109.2" x14ac:dyDescent="0.3">
      <c r="A33" s="70">
        <v>30</v>
      </c>
      <c r="B33" s="113" t="str">
        <f>CONCATENATE(Лист1!E32, " (", Лист1!C32, ")")</f>
        <v>муниципальное бюджетное общеобразовательное учреждение «Средняя школа № 39» (Иваново)</v>
      </c>
      <c r="C33" s="113">
        <f>'Рейтинговая таблица организаций'!C33</f>
        <v>467</v>
      </c>
      <c r="D33" s="113">
        <f t="shared" si="0"/>
        <v>30</v>
      </c>
      <c r="E33" s="113" t="str">
        <f t="shared" si="1"/>
        <v>муниципальное бюджетное общеобразовательное учреждение «Средняя школа № 39» (Иваново)</v>
      </c>
      <c r="F33" s="113">
        <f>'Рейтинговая таблица организаций'!M33</f>
        <v>64</v>
      </c>
      <c r="G33" s="113">
        <f>'Рейтинговая таблица организаций'!N33</f>
        <v>90</v>
      </c>
      <c r="H33" s="113">
        <f>'Рейтинговая таблица организаций'!O33</f>
        <v>88</v>
      </c>
      <c r="I33" s="113">
        <f>'Рейтинговая таблица организаций'!P33</f>
        <v>81.400000000000006</v>
      </c>
      <c r="J33" s="113" t="str">
        <f t="shared" si="2"/>
        <v>49</v>
      </c>
      <c r="K33" s="113">
        <f t="shared" si="3"/>
        <v>49</v>
      </c>
      <c r="L33" s="113">
        <f t="shared" si="4"/>
        <v>1</v>
      </c>
      <c r="M33" s="113">
        <f t="shared" si="5"/>
        <v>30</v>
      </c>
      <c r="N33" s="113" t="str">
        <f t="shared" si="6"/>
        <v>муниципальное бюджетное общеобразовательное учреждение «Средняя школа № 39» (Иваново)</v>
      </c>
      <c r="O33" s="113">
        <f>'Рейтинговая таблица организаций'!V33</f>
        <v>100</v>
      </c>
      <c r="P33" s="113">
        <f>'Рейтинговая таблица организаций'!X33</f>
        <v>62</v>
      </c>
      <c r="Q33" s="113">
        <f>'Рейтинговая таблица организаций'!Y33</f>
        <v>81</v>
      </c>
      <c r="R33" s="113" t="str">
        <f t="shared" si="7"/>
        <v>36-37</v>
      </c>
      <c r="S33" s="113">
        <f t="shared" si="8"/>
        <v>36</v>
      </c>
      <c r="T33" s="113">
        <f t="shared" si="9"/>
        <v>2</v>
      </c>
      <c r="U33" s="113">
        <f t="shared" si="10"/>
        <v>30</v>
      </c>
      <c r="V33" s="113" t="str">
        <f t="shared" si="11"/>
        <v>муниципальное бюджетное общеобразовательное учреждение «Средняя школа № 39» (Иваново)</v>
      </c>
      <c r="W33" s="113">
        <f>'Рейтинговая таблица организаций'!AD33</f>
        <v>20</v>
      </c>
      <c r="X33" s="113">
        <f>'Рейтинговая таблица организаций'!AE33</f>
        <v>80</v>
      </c>
      <c r="Y33" s="114">
        <f>'Рейтинговая таблица организаций'!AF33</f>
        <v>83.333333333333329</v>
      </c>
      <c r="Z33" s="113">
        <f>'Рейтинговая таблица организаций'!AG33</f>
        <v>63</v>
      </c>
      <c r="AA33" s="113" t="str">
        <f t="shared" si="12"/>
        <v>38</v>
      </c>
      <c r="AB33" s="113">
        <f t="shared" si="13"/>
        <v>38</v>
      </c>
      <c r="AC33" s="113">
        <f t="shared" si="14"/>
        <v>1</v>
      </c>
      <c r="AD33" s="113">
        <f t="shared" si="15"/>
        <v>30</v>
      </c>
      <c r="AE33" s="113" t="str">
        <f t="shared" si="16"/>
        <v>муниципальное бюджетное общеобразовательное учреждение «Средняя школа № 39» (Иваново)</v>
      </c>
      <c r="AF33" s="113">
        <f>'Рейтинговая таблица организаций'!AN33</f>
        <v>85</v>
      </c>
      <c r="AG33" s="113">
        <f>'Рейтинговая таблица организаций'!AO33</f>
        <v>85</v>
      </c>
      <c r="AH33" s="113">
        <f>'Рейтинговая таблица организаций'!AP33</f>
        <v>91</v>
      </c>
      <c r="AI33" s="113">
        <f>'Рейтинговая таблица организаций'!AQ33</f>
        <v>86.2</v>
      </c>
      <c r="AJ33" s="113" t="str">
        <f t="shared" si="17"/>
        <v>40</v>
      </c>
      <c r="AK33" s="113">
        <f t="shared" si="18"/>
        <v>40</v>
      </c>
      <c r="AL33" s="113">
        <f t="shared" si="19"/>
        <v>1</v>
      </c>
      <c r="AM33" s="113">
        <f t="shared" si="20"/>
        <v>30</v>
      </c>
      <c r="AN33" s="113" t="str">
        <f t="shared" si="21"/>
        <v>муниципальное бюджетное общеобразовательное учреждение «Средняя школа № 39» (Иваново)</v>
      </c>
      <c r="AO33" s="113">
        <f>'Рейтинговая таблица организаций'!AX33</f>
        <v>84</v>
      </c>
      <c r="AP33" s="113">
        <f>'Рейтинговая таблица организаций'!AY33</f>
        <v>79</v>
      </c>
      <c r="AQ33" s="113">
        <f>'Рейтинговая таблица организаций'!AZ33</f>
        <v>84</v>
      </c>
      <c r="AR33" s="113">
        <f>'Рейтинговая таблица организаций'!BA33</f>
        <v>83</v>
      </c>
      <c r="AS33" s="113" t="str">
        <f t="shared" si="22"/>
        <v>36</v>
      </c>
      <c r="AT33" s="113">
        <f t="shared" si="23"/>
        <v>36</v>
      </c>
      <c r="AU33" s="113">
        <f t="shared" si="24"/>
        <v>1</v>
      </c>
      <c r="AV33" s="113">
        <f t="shared" si="25"/>
        <v>30</v>
      </c>
      <c r="AW33" s="113" t="str">
        <f t="shared" si="26"/>
        <v>муниципальное бюджетное общеобразовательное учреждение «Средняя школа № 39» (Иваново)</v>
      </c>
      <c r="AX33" s="113">
        <f>'Рейтинговая таблица организаций'!BB33</f>
        <v>78.92</v>
      </c>
      <c r="AY33" s="113" t="str">
        <f t="shared" si="27"/>
        <v>43</v>
      </c>
      <c r="AZ33" s="113">
        <f t="shared" si="28"/>
        <v>43</v>
      </c>
      <c r="BA33" s="113">
        <f t="shared" si="29"/>
        <v>1</v>
      </c>
    </row>
    <row r="34" spans="1:53" ht="109.2" x14ac:dyDescent="0.3">
      <c r="A34" s="70">
        <v>31</v>
      </c>
      <c r="B34" s="113" t="str">
        <f>CONCATENATE(Лист1!E33, " (", Лист1!C33, ")")</f>
        <v>муниципальное бюджетное общеобразовательное учреждение «Средняя школа № 41» (Иваново)</v>
      </c>
      <c r="C34" s="113">
        <f>'Рейтинговая таблица организаций'!C34</f>
        <v>239</v>
      </c>
      <c r="D34" s="113">
        <f t="shared" si="0"/>
        <v>31</v>
      </c>
      <c r="E34" s="113" t="str">
        <f t="shared" si="1"/>
        <v>муниципальное бюджетное общеобразовательное учреждение «Средняя школа № 41» (Иваново)</v>
      </c>
      <c r="F34" s="113">
        <f>'Рейтинговая таблица организаций'!M34</f>
        <v>99</v>
      </c>
      <c r="G34" s="113">
        <f>'Рейтинговая таблица организаций'!N34</f>
        <v>100</v>
      </c>
      <c r="H34" s="113">
        <f>'Рейтинговая таблица организаций'!O34</f>
        <v>97</v>
      </c>
      <c r="I34" s="113">
        <f>'Рейтинговая таблица организаций'!P34</f>
        <v>98.5</v>
      </c>
      <c r="J34" s="113" t="str">
        <f t="shared" si="2"/>
        <v>15</v>
      </c>
      <c r="K34" s="113">
        <f t="shared" si="3"/>
        <v>15</v>
      </c>
      <c r="L34" s="113">
        <f t="shared" si="4"/>
        <v>1</v>
      </c>
      <c r="M34" s="113">
        <f t="shared" si="5"/>
        <v>31</v>
      </c>
      <c r="N34" s="113" t="str">
        <f t="shared" si="6"/>
        <v>муниципальное бюджетное общеобразовательное учреждение «Средняя школа № 41» (Иваново)</v>
      </c>
      <c r="O34" s="113">
        <f>'Рейтинговая таблица организаций'!V34</f>
        <v>100</v>
      </c>
      <c r="P34" s="113">
        <f>'Рейтинговая таблица организаций'!X34</f>
        <v>81</v>
      </c>
      <c r="Q34" s="113">
        <f>'Рейтинговая таблица организаций'!Y34</f>
        <v>90.5</v>
      </c>
      <c r="R34" s="113" t="str">
        <f t="shared" si="7"/>
        <v>22-24</v>
      </c>
      <c r="S34" s="113">
        <f t="shared" si="8"/>
        <v>22</v>
      </c>
      <c r="T34" s="113">
        <f t="shared" si="9"/>
        <v>3</v>
      </c>
      <c r="U34" s="113">
        <f t="shared" si="10"/>
        <v>31</v>
      </c>
      <c r="V34" s="113" t="str">
        <f t="shared" si="11"/>
        <v>муниципальное бюджетное общеобразовательное учреждение «Средняя школа № 41» (Иваново)</v>
      </c>
      <c r="W34" s="113">
        <f>'Рейтинговая таблица организаций'!AD34</f>
        <v>20</v>
      </c>
      <c r="X34" s="113">
        <f>'Рейтинговая таблица организаций'!AE34</f>
        <v>100</v>
      </c>
      <c r="Y34" s="114">
        <f>'Рейтинговая таблица организаций'!AF34</f>
        <v>80.769230769230774</v>
      </c>
      <c r="Z34" s="113">
        <f>'Рейтинговая таблица организаций'!AG34</f>
        <v>70.2</v>
      </c>
      <c r="AA34" s="113" t="str">
        <f t="shared" si="12"/>
        <v>25</v>
      </c>
      <c r="AB34" s="113">
        <f t="shared" si="13"/>
        <v>25</v>
      </c>
      <c r="AC34" s="113">
        <f t="shared" si="14"/>
        <v>1</v>
      </c>
      <c r="AD34" s="113">
        <f t="shared" si="15"/>
        <v>31</v>
      </c>
      <c r="AE34" s="113" t="str">
        <f t="shared" si="16"/>
        <v>муниципальное бюджетное общеобразовательное учреждение «Средняя школа № 41» (Иваново)</v>
      </c>
      <c r="AF34" s="113">
        <f>'Рейтинговая таблица организаций'!AN34</f>
        <v>92</v>
      </c>
      <c r="AG34" s="113">
        <f>'Рейтинговая таблица организаций'!AO34</f>
        <v>95</v>
      </c>
      <c r="AH34" s="113">
        <f>'Рейтинговая таблица организаций'!AP34</f>
        <v>98</v>
      </c>
      <c r="AI34" s="113">
        <f>'Рейтинговая таблица организаций'!AQ34</f>
        <v>94.4</v>
      </c>
      <c r="AJ34" s="113" t="str">
        <f t="shared" si="17"/>
        <v>21</v>
      </c>
      <c r="AK34" s="113">
        <f t="shared" si="18"/>
        <v>21</v>
      </c>
      <c r="AL34" s="113">
        <f t="shared" si="19"/>
        <v>1</v>
      </c>
      <c r="AM34" s="113">
        <f t="shared" si="20"/>
        <v>31</v>
      </c>
      <c r="AN34" s="113" t="str">
        <f t="shared" si="21"/>
        <v>муниципальное бюджетное общеобразовательное учреждение «Средняя школа № 41» (Иваново)</v>
      </c>
      <c r="AO34" s="113">
        <f>'Рейтинговая таблица организаций'!AX34</f>
        <v>90</v>
      </c>
      <c r="AP34" s="113">
        <f>'Рейтинговая таблица организаций'!AY34</f>
        <v>93</v>
      </c>
      <c r="AQ34" s="113">
        <f>'Рейтинговая таблица организаций'!AZ34</f>
        <v>94</v>
      </c>
      <c r="AR34" s="113">
        <f>'Рейтинговая таблица организаций'!BA34</f>
        <v>92.6</v>
      </c>
      <c r="AS34" s="113" t="str">
        <f t="shared" si="22"/>
        <v>18</v>
      </c>
      <c r="AT34" s="113">
        <f t="shared" si="23"/>
        <v>18</v>
      </c>
      <c r="AU34" s="113">
        <f t="shared" si="24"/>
        <v>1</v>
      </c>
      <c r="AV34" s="113">
        <f t="shared" si="25"/>
        <v>31</v>
      </c>
      <c r="AW34" s="113" t="str">
        <f t="shared" si="26"/>
        <v>муниципальное бюджетное общеобразовательное учреждение «Средняя школа № 41» (Иваново)</v>
      </c>
      <c r="AX34" s="113">
        <f>'Рейтинговая таблица организаций'!BB34</f>
        <v>89.240000000000009</v>
      </c>
      <c r="AY34" s="113" t="str">
        <f t="shared" si="27"/>
        <v>21</v>
      </c>
      <c r="AZ34" s="113">
        <f t="shared" si="28"/>
        <v>21</v>
      </c>
      <c r="BA34" s="113">
        <f t="shared" si="29"/>
        <v>1</v>
      </c>
    </row>
    <row r="35" spans="1:53" ht="109.2" x14ac:dyDescent="0.3">
      <c r="A35" s="70">
        <v>32</v>
      </c>
      <c r="B35" s="113" t="str">
        <f>CONCATENATE(Лист1!E34, " (", Лист1!C34, ")")</f>
        <v>муниципальное бюджетное общеобразовательное учреждение «Средняя школа № 42» (Иваново)</v>
      </c>
      <c r="C35" s="113">
        <f>'Рейтинговая таблица организаций'!C35</f>
        <v>355</v>
      </c>
      <c r="D35" s="113">
        <f t="shared" si="0"/>
        <v>32</v>
      </c>
      <c r="E35" s="113" t="str">
        <f t="shared" si="1"/>
        <v>муниципальное бюджетное общеобразовательное учреждение «Средняя школа № 42» (Иваново)</v>
      </c>
      <c r="F35" s="113">
        <f>'Рейтинговая таблица организаций'!M35</f>
        <v>100</v>
      </c>
      <c r="G35" s="113">
        <f>'Рейтинговая таблица организаций'!N35</f>
        <v>100</v>
      </c>
      <c r="H35" s="113">
        <f>'Рейтинговая таблица организаций'!O35</f>
        <v>92</v>
      </c>
      <c r="I35" s="113">
        <f>'Рейтинговая таблица организаций'!P35</f>
        <v>96.8</v>
      </c>
      <c r="J35" s="113" t="str">
        <f t="shared" si="2"/>
        <v>28-31</v>
      </c>
      <c r="K35" s="113">
        <f t="shared" si="3"/>
        <v>28</v>
      </c>
      <c r="L35" s="113">
        <f t="shared" si="4"/>
        <v>4</v>
      </c>
      <c r="M35" s="113">
        <f t="shared" si="5"/>
        <v>32</v>
      </c>
      <c r="N35" s="113" t="str">
        <f t="shared" si="6"/>
        <v>муниципальное бюджетное общеобразовательное учреждение «Средняя школа № 42» (Иваново)</v>
      </c>
      <c r="O35" s="113">
        <f>'Рейтинговая таблица организаций'!V35</f>
        <v>100</v>
      </c>
      <c r="P35" s="113">
        <f>'Рейтинговая таблица организаций'!X35</f>
        <v>59</v>
      </c>
      <c r="Q35" s="113">
        <f>'Рейтинговая таблица организаций'!Y35</f>
        <v>79.5</v>
      </c>
      <c r="R35" s="113" t="str">
        <f t="shared" si="7"/>
        <v>42</v>
      </c>
      <c r="S35" s="113">
        <f t="shared" si="8"/>
        <v>42</v>
      </c>
      <c r="T35" s="113">
        <f t="shared" si="9"/>
        <v>1</v>
      </c>
      <c r="U35" s="113">
        <f t="shared" si="10"/>
        <v>32</v>
      </c>
      <c r="V35" s="113" t="str">
        <f t="shared" si="11"/>
        <v>муниципальное бюджетное общеобразовательное учреждение «Средняя школа № 42» (Иваново)</v>
      </c>
      <c r="W35" s="113">
        <f>'Рейтинговая таблица организаций'!AD35</f>
        <v>40</v>
      </c>
      <c r="X35" s="113">
        <f>'Рейтинговая таблица организаций'!AE35</f>
        <v>80</v>
      </c>
      <c r="Y35" s="114">
        <f>'Рейтинговая таблица организаций'!AF35</f>
        <v>80</v>
      </c>
      <c r="Z35" s="113">
        <f>'Рейтинговая таблица организаций'!AG35</f>
        <v>68</v>
      </c>
      <c r="AA35" s="113" t="str">
        <f t="shared" si="12"/>
        <v>31-34</v>
      </c>
      <c r="AB35" s="113">
        <f t="shared" si="13"/>
        <v>31</v>
      </c>
      <c r="AC35" s="113">
        <f t="shared" si="14"/>
        <v>4</v>
      </c>
      <c r="AD35" s="113">
        <f t="shared" si="15"/>
        <v>32</v>
      </c>
      <c r="AE35" s="113" t="str">
        <f t="shared" si="16"/>
        <v>муниципальное бюджетное общеобразовательное учреждение «Средняя школа № 42» (Иваново)</v>
      </c>
      <c r="AF35" s="113">
        <f>'Рейтинговая таблица организаций'!AN35</f>
        <v>86</v>
      </c>
      <c r="AG35" s="113">
        <f>'Рейтинговая таблица организаций'!AO35</f>
        <v>86</v>
      </c>
      <c r="AH35" s="113">
        <f>'Рейтинговая таблица организаций'!AP35</f>
        <v>95</v>
      </c>
      <c r="AI35" s="113">
        <f>'Рейтинговая таблица организаций'!AQ35</f>
        <v>87.8</v>
      </c>
      <c r="AJ35" s="113" t="str">
        <f t="shared" si="17"/>
        <v>36</v>
      </c>
      <c r="AK35" s="113">
        <f t="shared" si="18"/>
        <v>36</v>
      </c>
      <c r="AL35" s="113">
        <f t="shared" si="19"/>
        <v>1</v>
      </c>
      <c r="AM35" s="113">
        <f t="shared" si="20"/>
        <v>32</v>
      </c>
      <c r="AN35" s="113" t="str">
        <f t="shared" si="21"/>
        <v>муниципальное бюджетное общеобразовательное учреждение «Средняя школа № 42» (Иваново)</v>
      </c>
      <c r="AO35" s="113">
        <f>'Рейтинговая таблица организаций'!AX35</f>
        <v>80</v>
      </c>
      <c r="AP35" s="113">
        <f>'Рейтинговая таблица организаций'!AY35</f>
        <v>89</v>
      </c>
      <c r="AQ35" s="113">
        <f>'Рейтинговая таблица организаций'!AZ35</f>
        <v>86</v>
      </c>
      <c r="AR35" s="113">
        <f>'Рейтинговая таблица организаций'!BA35</f>
        <v>84.8</v>
      </c>
      <c r="AS35" s="113" t="str">
        <f t="shared" si="22"/>
        <v>32-33</v>
      </c>
      <c r="AT35" s="113">
        <f t="shared" si="23"/>
        <v>32</v>
      </c>
      <c r="AU35" s="113">
        <f t="shared" si="24"/>
        <v>2</v>
      </c>
      <c r="AV35" s="113">
        <f t="shared" si="25"/>
        <v>32</v>
      </c>
      <c r="AW35" s="113" t="str">
        <f t="shared" si="26"/>
        <v>муниципальное бюджетное общеобразовательное учреждение «Средняя школа № 42» (Иваново)</v>
      </c>
      <c r="AX35" s="113">
        <f>'Рейтинговая таблица организаций'!BB35</f>
        <v>83.38000000000001</v>
      </c>
      <c r="AY35" s="113" t="str">
        <f t="shared" si="27"/>
        <v>37-38</v>
      </c>
      <c r="AZ35" s="113">
        <f t="shared" si="28"/>
        <v>37</v>
      </c>
      <c r="BA35" s="113">
        <f t="shared" si="29"/>
        <v>2</v>
      </c>
    </row>
    <row r="36" spans="1:53" ht="109.2" x14ac:dyDescent="0.3">
      <c r="A36" s="70">
        <v>33</v>
      </c>
      <c r="B36" s="113" t="str">
        <f>CONCATENATE(Лист1!E35, " (", Лист1!C35, ")")</f>
        <v>муниципальное бюджетное общеобразовательное учреждение «Средняя школа № 43» (Иваново)</v>
      </c>
      <c r="C36" s="113">
        <f>'Рейтинговая таблица организаций'!C36</f>
        <v>348</v>
      </c>
      <c r="D36" s="113">
        <f t="shared" si="0"/>
        <v>33</v>
      </c>
      <c r="E36" s="113" t="str">
        <f t="shared" si="1"/>
        <v>муниципальное бюджетное общеобразовательное учреждение «Средняя школа № 43» (Иваново)</v>
      </c>
      <c r="F36" s="113">
        <f>'Рейтинговая таблица организаций'!M36</f>
        <v>100</v>
      </c>
      <c r="G36" s="113">
        <f>'Рейтинговая таблица организаций'!N36</f>
        <v>100</v>
      </c>
      <c r="H36" s="113">
        <f>'Рейтинговая таблица организаций'!O36</f>
        <v>96</v>
      </c>
      <c r="I36" s="113">
        <f>'Рейтинговая таблица организаций'!P36</f>
        <v>98.4</v>
      </c>
      <c r="J36" s="113" t="str">
        <f t="shared" si="2"/>
        <v>16-18</v>
      </c>
      <c r="K36" s="113">
        <f t="shared" ref="K36:K52" si="30">_xlfn.RANK.EQ(I36, I$4:I$52)</f>
        <v>16</v>
      </c>
      <c r="L36" s="113">
        <f t="shared" ref="L36:L52" si="31">COUNTIF(K$4:K$52, K36)</f>
        <v>3</v>
      </c>
      <c r="M36" s="113">
        <f t="shared" si="5"/>
        <v>33</v>
      </c>
      <c r="N36" s="113" t="str">
        <f t="shared" si="6"/>
        <v>муниципальное бюджетное общеобразовательное учреждение «Средняя школа № 43» (Иваново)</v>
      </c>
      <c r="O36" s="113">
        <f>'Рейтинговая таблица организаций'!V36</f>
        <v>100</v>
      </c>
      <c r="P36" s="113">
        <f>'Рейтинговая таблица организаций'!X36</f>
        <v>77</v>
      </c>
      <c r="Q36" s="113">
        <f>'Рейтинговая таблица организаций'!Y36</f>
        <v>88.5</v>
      </c>
      <c r="R36" s="113" t="str">
        <f t="shared" si="7"/>
        <v>28</v>
      </c>
      <c r="S36" s="113">
        <f t="shared" ref="S36:S52" si="32">_xlfn.RANK.EQ(Q36, Q$4:Q$52)</f>
        <v>28</v>
      </c>
      <c r="T36" s="113">
        <f t="shared" ref="T36:T52" si="33">COUNTIF(S$4:S$52, S36)</f>
        <v>1</v>
      </c>
      <c r="U36" s="113">
        <f t="shared" si="10"/>
        <v>33</v>
      </c>
      <c r="V36" s="113" t="str">
        <f t="shared" si="11"/>
        <v>муниципальное бюджетное общеобразовательное учреждение «Средняя школа № 43» (Иваново)</v>
      </c>
      <c r="W36" s="113">
        <f>'Рейтинговая таблица организаций'!AD36</f>
        <v>60</v>
      </c>
      <c r="X36" s="113">
        <f>'Рейтинговая таблица организаций'!AE36</f>
        <v>60</v>
      </c>
      <c r="Y36" s="114">
        <f>'Рейтинговая таблица организаций'!AF36</f>
        <v>92.156862745098039</v>
      </c>
      <c r="Z36" s="113">
        <f>'Рейтинговая таблица организаций'!AG36</f>
        <v>69.599999999999994</v>
      </c>
      <c r="AA36" s="113" t="str">
        <f t="shared" si="12"/>
        <v>28</v>
      </c>
      <c r="AB36" s="113">
        <f t="shared" ref="AB36:AB52" si="34">_xlfn.RANK.EQ(Z36, Z$4:Z$52)</f>
        <v>28</v>
      </c>
      <c r="AC36" s="113">
        <f t="shared" ref="AC36:AC52" si="35">COUNTIF(AB$4:AB$52, AB36)</f>
        <v>1</v>
      </c>
      <c r="AD36" s="113">
        <f t="shared" si="15"/>
        <v>33</v>
      </c>
      <c r="AE36" s="113" t="str">
        <f t="shared" si="16"/>
        <v>муниципальное бюджетное общеобразовательное учреждение «Средняя школа № 43» (Иваново)</v>
      </c>
      <c r="AF36" s="113">
        <f>'Рейтинговая таблица организаций'!AN36</f>
        <v>90</v>
      </c>
      <c r="AG36" s="113">
        <f>'Рейтинговая таблица организаций'!AO36</f>
        <v>90</v>
      </c>
      <c r="AH36" s="113">
        <f>'Рейтинговая таблица организаций'!AP36</f>
        <v>96</v>
      </c>
      <c r="AI36" s="113">
        <f>'Рейтинговая таблица организаций'!AQ36</f>
        <v>91.2</v>
      </c>
      <c r="AJ36" s="113" t="str">
        <f t="shared" si="17"/>
        <v>27-28</v>
      </c>
      <c r="AK36" s="113">
        <f t="shared" ref="AK36:AK52" si="36">_xlfn.RANK.EQ(AI36, AI$4:AI$52)</f>
        <v>27</v>
      </c>
      <c r="AL36" s="113">
        <f t="shared" ref="AL36:AL52" si="37">COUNTIF(AK$4:AK$52, AK36)</f>
        <v>2</v>
      </c>
      <c r="AM36" s="113">
        <f t="shared" si="20"/>
        <v>33</v>
      </c>
      <c r="AN36" s="113" t="str">
        <f t="shared" si="21"/>
        <v>муниципальное бюджетное общеобразовательное учреждение «Средняя школа № 43» (Иваново)</v>
      </c>
      <c r="AO36" s="113">
        <f>'Рейтинговая таблица организаций'!AX36</f>
        <v>86</v>
      </c>
      <c r="AP36" s="113">
        <f>'Рейтинговая таблица организаций'!AY36</f>
        <v>93</v>
      </c>
      <c r="AQ36" s="113">
        <f>'Рейтинговая таблица организаций'!AZ36</f>
        <v>90</v>
      </c>
      <c r="AR36" s="113">
        <f>'Рейтинговая таблица организаций'!BA36</f>
        <v>89.4</v>
      </c>
      <c r="AS36" s="113" t="str">
        <f t="shared" si="22"/>
        <v>27</v>
      </c>
      <c r="AT36" s="113">
        <f t="shared" ref="AT36:AT52" si="38">_xlfn.RANK.EQ(AR36, AR$4:AR$52)</f>
        <v>27</v>
      </c>
      <c r="AU36" s="113">
        <f t="shared" ref="AU36:AU52" si="39">COUNTIF(AT$4:AT$52, AT36)</f>
        <v>1</v>
      </c>
      <c r="AV36" s="113">
        <f t="shared" si="25"/>
        <v>33</v>
      </c>
      <c r="AW36" s="113" t="str">
        <f t="shared" si="26"/>
        <v>муниципальное бюджетное общеобразовательное учреждение «Средняя школа № 43» (Иваново)</v>
      </c>
      <c r="AX36" s="113">
        <f>'Рейтинговая таблица организаций'!BB36</f>
        <v>87.42</v>
      </c>
      <c r="AY36" s="113" t="str">
        <f t="shared" si="27"/>
        <v>27</v>
      </c>
      <c r="AZ36" s="113">
        <f t="shared" ref="AZ36:AZ52" si="40">_xlfn.RANK.EQ(AX36, AX$4:AX$52)</f>
        <v>27</v>
      </c>
      <c r="BA36" s="113">
        <f t="shared" ref="BA36:BA52" si="41">COUNTIF(AZ$4:AZ$52, AZ36)</f>
        <v>1</v>
      </c>
    </row>
    <row r="37" spans="1:53" ht="109.2" x14ac:dyDescent="0.3">
      <c r="A37" s="70">
        <v>34</v>
      </c>
      <c r="B37" s="113" t="str">
        <f>CONCATENATE(Лист1!E36, " (", Лист1!C36, ")")</f>
        <v>муниципальное бюджетное общеобразовательное учреждение гимназия № 44 (Иваново)</v>
      </c>
      <c r="C37" s="113">
        <f>'Рейтинговая таблица организаций'!C37</f>
        <v>426</v>
      </c>
      <c r="D37" s="113">
        <f t="shared" si="0"/>
        <v>34</v>
      </c>
      <c r="E37" s="113" t="str">
        <f t="shared" si="1"/>
        <v>муниципальное бюджетное общеобразовательное учреждение гимназия № 44 (Иваново)</v>
      </c>
      <c r="F37" s="113">
        <f>'Рейтинговая таблица организаций'!M37</f>
        <v>100</v>
      </c>
      <c r="G37" s="113">
        <f>'Рейтинговая таблица организаций'!N37</f>
        <v>100</v>
      </c>
      <c r="H37" s="113">
        <f>'Рейтинговая таблица организаций'!O37</f>
        <v>95</v>
      </c>
      <c r="I37" s="113">
        <f>'Рейтинговая таблица организаций'!P37</f>
        <v>98</v>
      </c>
      <c r="J37" s="113" t="str">
        <f t="shared" si="2"/>
        <v>20</v>
      </c>
      <c r="K37" s="113">
        <f t="shared" si="30"/>
        <v>20</v>
      </c>
      <c r="L37" s="113">
        <f t="shared" si="31"/>
        <v>1</v>
      </c>
      <c r="M37" s="113">
        <f t="shared" si="5"/>
        <v>34</v>
      </c>
      <c r="N37" s="113" t="str">
        <f t="shared" si="6"/>
        <v>муниципальное бюджетное общеобразовательное учреждение гимназия № 44 (Иваново)</v>
      </c>
      <c r="O37" s="113">
        <f>'Рейтинговая таблица организаций'!V37</f>
        <v>100</v>
      </c>
      <c r="P37" s="113">
        <f>'Рейтинговая таблица организаций'!X37</f>
        <v>78</v>
      </c>
      <c r="Q37" s="113">
        <f>'Рейтинговая таблица организаций'!Y37</f>
        <v>89</v>
      </c>
      <c r="R37" s="113" t="str">
        <f t="shared" si="7"/>
        <v>26-27</v>
      </c>
      <c r="S37" s="113">
        <f t="shared" si="32"/>
        <v>26</v>
      </c>
      <c r="T37" s="113">
        <f t="shared" si="33"/>
        <v>2</v>
      </c>
      <c r="U37" s="113">
        <f t="shared" si="10"/>
        <v>34</v>
      </c>
      <c r="V37" s="113" t="str">
        <f t="shared" si="11"/>
        <v>муниципальное бюджетное общеобразовательное учреждение гимназия № 44 (Иваново)</v>
      </c>
      <c r="W37" s="113">
        <f>'Рейтинговая таблица организаций'!AD37</f>
        <v>80</v>
      </c>
      <c r="X37" s="113">
        <f>'Рейтинговая таблица организаций'!AE37</f>
        <v>60</v>
      </c>
      <c r="Y37" s="114">
        <f>'Рейтинговая таблица организаций'!AF37</f>
        <v>92.307692307692307</v>
      </c>
      <c r="Z37" s="113">
        <f>'Рейтинговая таблица организаций'!AG37</f>
        <v>75.7</v>
      </c>
      <c r="AA37" s="113" t="str">
        <f t="shared" si="12"/>
        <v>21</v>
      </c>
      <c r="AB37" s="113">
        <f t="shared" si="34"/>
        <v>21</v>
      </c>
      <c r="AC37" s="113">
        <f t="shared" si="35"/>
        <v>1</v>
      </c>
      <c r="AD37" s="113">
        <f t="shared" si="15"/>
        <v>34</v>
      </c>
      <c r="AE37" s="113" t="str">
        <f t="shared" si="16"/>
        <v>муниципальное бюджетное общеобразовательное учреждение гимназия № 44 (Иваново)</v>
      </c>
      <c r="AF37" s="113">
        <f>'Рейтинговая таблица организаций'!AN37</f>
        <v>88</v>
      </c>
      <c r="AG37" s="113">
        <f>'Рейтинговая таблица организаций'!AO37</f>
        <v>88</v>
      </c>
      <c r="AH37" s="113">
        <f>'Рейтинговая таблица организаций'!AP37</f>
        <v>96</v>
      </c>
      <c r="AI37" s="113">
        <f>'Рейтинговая таблица организаций'!AQ37</f>
        <v>89.6</v>
      </c>
      <c r="AJ37" s="113" t="str">
        <f t="shared" si="17"/>
        <v>33</v>
      </c>
      <c r="AK37" s="113">
        <f t="shared" si="36"/>
        <v>33</v>
      </c>
      <c r="AL37" s="113">
        <f t="shared" si="37"/>
        <v>1</v>
      </c>
      <c r="AM37" s="113">
        <f t="shared" si="20"/>
        <v>34</v>
      </c>
      <c r="AN37" s="113" t="str">
        <f t="shared" si="21"/>
        <v>муниципальное бюджетное общеобразовательное учреждение гимназия № 44 (Иваново)</v>
      </c>
      <c r="AO37" s="113">
        <f>'Рейтинговая таблица организаций'!AX37</f>
        <v>84</v>
      </c>
      <c r="AP37" s="113">
        <f>'Рейтинговая таблица организаций'!AY37</f>
        <v>88</v>
      </c>
      <c r="AQ37" s="113">
        <f>'Рейтинговая таблица организаций'!AZ37</f>
        <v>88</v>
      </c>
      <c r="AR37" s="113">
        <f>'Рейтинговая таблица организаций'!BA37</f>
        <v>86.8</v>
      </c>
      <c r="AS37" s="113" t="str">
        <f t="shared" si="22"/>
        <v>30</v>
      </c>
      <c r="AT37" s="113">
        <f t="shared" si="38"/>
        <v>30</v>
      </c>
      <c r="AU37" s="113">
        <f t="shared" si="39"/>
        <v>1</v>
      </c>
      <c r="AV37" s="113">
        <f t="shared" si="25"/>
        <v>34</v>
      </c>
      <c r="AW37" s="113" t="str">
        <f t="shared" si="26"/>
        <v>муниципальное бюджетное общеобразовательное учреждение гимназия № 44 (Иваново)</v>
      </c>
      <c r="AX37" s="113">
        <f>'Рейтинговая таблица организаций'!BB37</f>
        <v>87.82</v>
      </c>
      <c r="AY37" s="113" t="str">
        <f t="shared" si="27"/>
        <v>25</v>
      </c>
      <c r="AZ37" s="113">
        <f t="shared" si="40"/>
        <v>25</v>
      </c>
      <c r="BA37" s="113">
        <f t="shared" si="41"/>
        <v>1</v>
      </c>
    </row>
    <row r="38" spans="1:53" ht="109.2" x14ac:dyDescent="0.3">
      <c r="A38" s="70">
        <v>35</v>
      </c>
      <c r="B38" s="113" t="str">
        <f>CONCATENATE(Лист1!E37, " (", Лист1!C37, ")")</f>
        <v>муниципальное бюджетное общеобразовательное учреждение «Средняя школа № 49» (Иваново)</v>
      </c>
      <c r="C38" s="113">
        <f>'Рейтинговая таблица организаций'!C38</f>
        <v>489</v>
      </c>
      <c r="D38" s="113">
        <f t="shared" si="0"/>
        <v>35</v>
      </c>
      <c r="E38" s="113" t="str">
        <f t="shared" si="1"/>
        <v>муниципальное бюджетное общеобразовательное учреждение «Средняя школа № 49» (Иваново)</v>
      </c>
      <c r="F38" s="113">
        <f>'Рейтинговая таблица организаций'!M38</f>
        <v>96</v>
      </c>
      <c r="G38" s="113">
        <f>'Рейтинговая таблица организаций'!N38</f>
        <v>100</v>
      </c>
      <c r="H38" s="113">
        <f>'Рейтинговая таблица организаций'!O38</f>
        <v>95</v>
      </c>
      <c r="I38" s="113">
        <f>'Рейтинговая таблица организаций'!P38</f>
        <v>96.8</v>
      </c>
      <c r="J38" s="113" t="str">
        <f t="shared" si="2"/>
        <v>28-31</v>
      </c>
      <c r="K38" s="113">
        <f t="shared" si="30"/>
        <v>28</v>
      </c>
      <c r="L38" s="113">
        <f t="shared" si="31"/>
        <v>4</v>
      </c>
      <c r="M38" s="113">
        <f t="shared" si="5"/>
        <v>35</v>
      </c>
      <c r="N38" s="113" t="str">
        <f t="shared" si="6"/>
        <v>муниципальное бюджетное общеобразовательное учреждение «Средняя школа № 49» (Иваново)</v>
      </c>
      <c r="O38" s="113">
        <f>'Рейтинговая таблица организаций'!V38</f>
        <v>100</v>
      </c>
      <c r="P38" s="113">
        <f>'Рейтинговая таблица организаций'!X38</f>
        <v>73</v>
      </c>
      <c r="Q38" s="113">
        <f>'Рейтинговая таблица организаций'!Y38</f>
        <v>86.5</v>
      </c>
      <c r="R38" s="113" t="str">
        <f t="shared" si="7"/>
        <v>31</v>
      </c>
      <c r="S38" s="113">
        <f t="shared" si="32"/>
        <v>31</v>
      </c>
      <c r="T38" s="113">
        <f t="shared" si="33"/>
        <v>1</v>
      </c>
      <c r="U38" s="113">
        <f t="shared" si="10"/>
        <v>35</v>
      </c>
      <c r="V38" s="113" t="str">
        <f t="shared" si="11"/>
        <v>муниципальное бюджетное общеобразовательное учреждение «Средняя школа № 49» (Иваново)</v>
      </c>
      <c r="W38" s="113">
        <f>'Рейтинговая таблица организаций'!AD38</f>
        <v>40</v>
      </c>
      <c r="X38" s="113">
        <f>'Рейтинговая таблица организаций'!AE38</f>
        <v>80</v>
      </c>
      <c r="Y38" s="114">
        <f>'Рейтинговая таблица организаций'!AF38</f>
        <v>82.142857142857139</v>
      </c>
      <c r="Z38" s="113">
        <f>'Рейтинговая таблица организаций'!AG38</f>
        <v>68.599999999999994</v>
      </c>
      <c r="AA38" s="113" t="str">
        <f t="shared" si="12"/>
        <v>30</v>
      </c>
      <c r="AB38" s="113">
        <f t="shared" si="34"/>
        <v>30</v>
      </c>
      <c r="AC38" s="113">
        <f t="shared" si="35"/>
        <v>1</v>
      </c>
      <c r="AD38" s="113">
        <f t="shared" si="15"/>
        <v>35</v>
      </c>
      <c r="AE38" s="113" t="str">
        <f t="shared" si="16"/>
        <v>муниципальное бюджетное общеобразовательное учреждение «Средняя школа № 49» (Иваново)</v>
      </c>
      <c r="AF38" s="113">
        <f>'Рейтинговая таблица организаций'!AN38</f>
        <v>89</v>
      </c>
      <c r="AG38" s="113">
        <f>'Рейтинговая таблица организаций'!AO38</f>
        <v>92</v>
      </c>
      <c r="AH38" s="113">
        <f>'Рейтинговая таблица организаций'!AP38</f>
        <v>96</v>
      </c>
      <c r="AI38" s="113">
        <f>'Рейтинговая таблица организаций'!AQ38</f>
        <v>91.6</v>
      </c>
      <c r="AJ38" s="113" t="str">
        <f t="shared" si="17"/>
        <v>25</v>
      </c>
      <c r="AK38" s="113">
        <f t="shared" si="36"/>
        <v>25</v>
      </c>
      <c r="AL38" s="113">
        <f t="shared" si="37"/>
        <v>1</v>
      </c>
      <c r="AM38" s="113">
        <f t="shared" si="20"/>
        <v>35</v>
      </c>
      <c r="AN38" s="113" t="str">
        <f t="shared" si="21"/>
        <v>муниципальное бюджетное общеобразовательное учреждение «Средняя школа № 49» (Иваново)</v>
      </c>
      <c r="AO38" s="113">
        <f>'Рейтинговая таблица организаций'!AX38</f>
        <v>85</v>
      </c>
      <c r="AP38" s="113">
        <f>'Рейтинговая таблица организаций'!AY38</f>
        <v>86</v>
      </c>
      <c r="AQ38" s="113">
        <f>'Рейтинговая таблица организаций'!AZ38</f>
        <v>90</v>
      </c>
      <c r="AR38" s="113">
        <f>'Рейтинговая таблица организаций'!BA38</f>
        <v>87.7</v>
      </c>
      <c r="AS38" s="113" t="str">
        <f t="shared" si="22"/>
        <v>29</v>
      </c>
      <c r="AT38" s="113">
        <f t="shared" si="38"/>
        <v>29</v>
      </c>
      <c r="AU38" s="113">
        <f t="shared" si="39"/>
        <v>1</v>
      </c>
      <c r="AV38" s="113">
        <f t="shared" si="25"/>
        <v>35</v>
      </c>
      <c r="AW38" s="113" t="str">
        <f t="shared" si="26"/>
        <v>муниципальное бюджетное общеобразовательное учреждение «Средняя школа № 49» (Иваново)</v>
      </c>
      <c r="AX38" s="113">
        <f>'Рейтинговая таблица организаций'!BB38</f>
        <v>86.24</v>
      </c>
      <c r="AY38" s="113" t="str">
        <f t="shared" si="27"/>
        <v>32</v>
      </c>
      <c r="AZ38" s="113">
        <f t="shared" si="40"/>
        <v>32</v>
      </c>
      <c r="BA38" s="113">
        <f t="shared" si="41"/>
        <v>1</v>
      </c>
    </row>
    <row r="39" spans="1:53" ht="109.2" x14ac:dyDescent="0.3">
      <c r="A39" s="70">
        <v>36</v>
      </c>
      <c r="B39" s="113" t="str">
        <f>CONCATENATE(Лист1!E38, " (", Лист1!C38, ")")</f>
        <v>муниципальное бюджетное общеобразовательное учреждение «Средняя школа № 50» (Иваново)</v>
      </c>
      <c r="C39" s="113">
        <f>'Рейтинговая таблица организаций'!C39</f>
        <v>279</v>
      </c>
      <c r="D39" s="113">
        <f t="shared" si="0"/>
        <v>36</v>
      </c>
      <c r="E39" s="113" t="str">
        <f t="shared" si="1"/>
        <v>муниципальное бюджетное общеобразовательное учреждение «Средняя школа № 50» (Иваново)</v>
      </c>
      <c r="F39" s="113">
        <f>'Рейтинговая таблица организаций'!M39</f>
        <v>95</v>
      </c>
      <c r="G39" s="113">
        <f>'Рейтинговая таблица организаций'!N39</f>
        <v>100</v>
      </c>
      <c r="H39" s="113">
        <f>'Рейтинговая таблица организаций'!O39</f>
        <v>96</v>
      </c>
      <c r="I39" s="113">
        <f>'Рейтинговая таблица организаций'!P39</f>
        <v>96.9</v>
      </c>
      <c r="J39" s="113" t="str">
        <f t="shared" si="2"/>
        <v>27</v>
      </c>
      <c r="K39" s="113">
        <f t="shared" si="30"/>
        <v>27</v>
      </c>
      <c r="L39" s="113">
        <f t="shared" si="31"/>
        <v>1</v>
      </c>
      <c r="M39" s="113">
        <f t="shared" si="5"/>
        <v>36</v>
      </c>
      <c r="N39" s="113" t="str">
        <f t="shared" si="6"/>
        <v>муниципальное бюджетное общеобразовательное учреждение «Средняя школа № 50» (Иваново)</v>
      </c>
      <c r="O39" s="113">
        <f>'Рейтинговая таблица организаций'!V39</f>
        <v>100</v>
      </c>
      <c r="P39" s="113">
        <f>'Рейтинговая таблица организаций'!X39</f>
        <v>92</v>
      </c>
      <c r="Q39" s="113">
        <f>'Рейтинговая таблица организаций'!Y39</f>
        <v>96</v>
      </c>
      <c r="R39" s="113" t="str">
        <f t="shared" si="7"/>
        <v>13-14</v>
      </c>
      <c r="S39" s="113">
        <f t="shared" si="32"/>
        <v>13</v>
      </c>
      <c r="T39" s="113">
        <f t="shared" si="33"/>
        <v>2</v>
      </c>
      <c r="U39" s="113">
        <f t="shared" si="10"/>
        <v>36</v>
      </c>
      <c r="V39" s="113" t="str">
        <f t="shared" si="11"/>
        <v>муниципальное бюджетное общеобразовательное учреждение «Средняя школа № 50» (Иваново)</v>
      </c>
      <c r="W39" s="113">
        <f>'Рейтинговая таблица организаций'!AD39</f>
        <v>60</v>
      </c>
      <c r="X39" s="113">
        <f>'Рейтинговая таблица организаций'!AE39</f>
        <v>80</v>
      </c>
      <c r="Y39" s="114">
        <f>'Рейтинговая таблица организаций'!AF39</f>
        <v>93.75</v>
      </c>
      <c r="Z39" s="113">
        <f>'Рейтинговая таблица организаций'!AG39</f>
        <v>78.099999999999994</v>
      </c>
      <c r="AA39" s="113" t="str">
        <f t="shared" si="12"/>
        <v>16</v>
      </c>
      <c r="AB39" s="113">
        <f t="shared" si="34"/>
        <v>16</v>
      </c>
      <c r="AC39" s="113">
        <f t="shared" si="35"/>
        <v>1</v>
      </c>
      <c r="AD39" s="113">
        <f t="shared" si="15"/>
        <v>36</v>
      </c>
      <c r="AE39" s="113" t="str">
        <f t="shared" si="16"/>
        <v>муниципальное бюджетное общеобразовательное учреждение «Средняя школа № 50» (Иваново)</v>
      </c>
      <c r="AF39" s="113">
        <f>'Рейтинговая таблица организаций'!AN39</f>
        <v>96</v>
      </c>
      <c r="AG39" s="113">
        <f>'Рейтинговая таблица организаций'!AO39</f>
        <v>93</v>
      </c>
      <c r="AH39" s="113">
        <f>'Рейтинговая таблица организаций'!AP39</f>
        <v>98</v>
      </c>
      <c r="AI39" s="113">
        <f>'Рейтинговая таблица организаций'!AQ39</f>
        <v>95.2</v>
      </c>
      <c r="AJ39" s="113" t="str">
        <f t="shared" si="17"/>
        <v>16-17</v>
      </c>
      <c r="AK39" s="113">
        <f t="shared" si="36"/>
        <v>16</v>
      </c>
      <c r="AL39" s="113">
        <f t="shared" si="37"/>
        <v>2</v>
      </c>
      <c r="AM39" s="113">
        <f t="shared" si="20"/>
        <v>36</v>
      </c>
      <c r="AN39" s="113" t="str">
        <f t="shared" si="21"/>
        <v>муниципальное бюджетное общеобразовательное учреждение «Средняя школа № 50» (Иваново)</v>
      </c>
      <c r="AO39" s="113">
        <f>'Рейтинговая таблица организаций'!AX39</f>
        <v>92</v>
      </c>
      <c r="AP39" s="113">
        <f>'Рейтинговая таблица организаций'!AY39</f>
        <v>94</v>
      </c>
      <c r="AQ39" s="113">
        <f>'Рейтинговая таблица организаций'!AZ39</f>
        <v>93</v>
      </c>
      <c r="AR39" s="113">
        <f>'Рейтинговая таблица организаций'!BA39</f>
        <v>92.9</v>
      </c>
      <c r="AS39" s="113" t="str">
        <f t="shared" si="22"/>
        <v>16</v>
      </c>
      <c r="AT39" s="113">
        <f t="shared" si="38"/>
        <v>16</v>
      </c>
      <c r="AU39" s="113">
        <f t="shared" si="39"/>
        <v>1</v>
      </c>
      <c r="AV39" s="113">
        <f t="shared" si="25"/>
        <v>36</v>
      </c>
      <c r="AW39" s="113" t="str">
        <f t="shared" si="26"/>
        <v>муниципальное бюджетное общеобразовательное учреждение «Средняя школа № 50» (Иваново)</v>
      </c>
      <c r="AX39" s="113">
        <f>'Рейтинговая таблица организаций'!BB39</f>
        <v>91.820000000000007</v>
      </c>
      <c r="AY39" s="113" t="str">
        <f t="shared" si="27"/>
        <v>14</v>
      </c>
      <c r="AZ39" s="113">
        <f t="shared" si="40"/>
        <v>14</v>
      </c>
      <c r="BA39" s="113">
        <f t="shared" si="41"/>
        <v>1</v>
      </c>
    </row>
    <row r="40" spans="1:53" ht="109.2" x14ac:dyDescent="0.3">
      <c r="A40" s="70">
        <v>37</v>
      </c>
      <c r="B40" s="113" t="str">
        <f>CONCATENATE(Лист1!E39, " (", Лист1!C39, ")")</f>
        <v>муниципальное бюджетное общеобразовательное учреждение «Средняя школа № 53» (Иваново)</v>
      </c>
      <c r="C40" s="113">
        <f>'Рейтинговая таблица организаций'!C40</f>
        <v>70</v>
      </c>
      <c r="D40" s="113">
        <f t="shared" si="0"/>
        <v>37</v>
      </c>
      <c r="E40" s="113" t="str">
        <f t="shared" si="1"/>
        <v>муниципальное бюджетное общеобразовательное учреждение «Средняя школа № 53» (Иваново)</v>
      </c>
      <c r="F40" s="113">
        <f>'Рейтинговая таблица организаций'!M40</f>
        <v>81</v>
      </c>
      <c r="G40" s="113">
        <f>'Рейтинговая таблица организаций'!N40</f>
        <v>100</v>
      </c>
      <c r="H40" s="113">
        <f>'Рейтинговая таблица организаций'!O40</f>
        <v>89</v>
      </c>
      <c r="I40" s="113">
        <f>'Рейтинговая таблица организаций'!P40</f>
        <v>89.9</v>
      </c>
      <c r="J40" s="113" t="str">
        <f t="shared" si="2"/>
        <v>47</v>
      </c>
      <c r="K40" s="113">
        <f t="shared" si="30"/>
        <v>47</v>
      </c>
      <c r="L40" s="113">
        <f t="shared" si="31"/>
        <v>1</v>
      </c>
      <c r="M40" s="113">
        <f t="shared" si="5"/>
        <v>37</v>
      </c>
      <c r="N40" s="113" t="str">
        <f t="shared" si="6"/>
        <v>муниципальное бюджетное общеобразовательное учреждение «Средняя школа № 53» (Иваново)</v>
      </c>
      <c r="O40" s="113">
        <f>'Рейтинговая таблица организаций'!V40</f>
        <v>80</v>
      </c>
      <c r="P40" s="113">
        <f>'Рейтинговая таблица организаций'!X40</f>
        <v>51</v>
      </c>
      <c r="Q40" s="113">
        <f>'Рейтинговая таблица организаций'!Y40</f>
        <v>65.5</v>
      </c>
      <c r="R40" s="113" t="str">
        <f t="shared" si="7"/>
        <v>49</v>
      </c>
      <c r="S40" s="113">
        <f t="shared" si="32"/>
        <v>49</v>
      </c>
      <c r="T40" s="113">
        <f t="shared" si="33"/>
        <v>1</v>
      </c>
      <c r="U40" s="113">
        <f t="shared" si="10"/>
        <v>37</v>
      </c>
      <c r="V40" s="113" t="str">
        <f t="shared" si="11"/>
        <v>муниципальное бюджетное общеобразовательное учреждение «Средняя школа № 53» (Иваново)</v>
      </c>
      <c r="W40" s="113">
        <f>'Рейтинговая таблица организаций'!AD40</f>
        <v>0</v>
      </c>
      <c r="X40" s="113">
        <f>'Рейтинговая таблица организаций'!AE40</f>
        <v>60</v>
      </c>
      <c r="Y40" s="114">
        <f>'Рейтинговая таблица организаций'!AF40</f>
        <v>66.666666666666671</v>
      </c>
      <c r="Z40" s="113">
        <f>'Рейтинговая таблица организаций'!AG40</f>
        <v>44</v>
      </c>
      <c r="AA40" s="113" t="str">
        <f t="shared" si="12"/>
        <v>47</v>
      </c>
      <c r="AB40" s="113">
        <f t="shared" si="34"/>
        <v>47</v>
      </c>
      <c r="AC40" s="113">
        <f t="shared" si="35"/>
        <v>1</v>
      </c>
      <c r="AD40" s="113">
        <f t="shared" si="15"/>
        <v>37</v>
      </c>
      <c r="AE40" s="113" t="str">
        <f t="shared" si="16"/>
        <v>муниципальное бюджетное общеобразовательное учреждение «Средняя школа № 53» (Иваново)</v>
      </c>
      <c r="AF40" s="113">
        <f>'Рейтинговая таблица организаций'!AN40</f>
        <v>86</v>
      </c>
      <c r="AG40" s="113">
        <f>'Рейтинговая таблица организаций'!AO40</f>
        <v>70</v>
      </c>
      <c r="AH40" s="113">
        <f>'Рейтинговая таблица организаций'!AP40</f>
        <v>89</v>
      </c>
      <c r="AI40" s="113">
        <f>'Рейтинговая таблица организаций'!AQ40</f>
        <v>80.2</v>
      </c>
      <c r="AJ40" s="113" t="str">
        <f t="shared" si="17"/>
        <v>47</v>
      </c>
      <c r="AK40" s="113">
        <f t="shared" si="36"/>
        <v>47</v>
      </c>
      <c r="AL40" s="113">
        <f t="shared" si="37"/>
        <v>1</v>
      </c>
      <c r="AM40" s="113">
        <f t="shared" si="20"/>
        <v>37</v>
      </c>
      <c r="AN40" s="113" t="str">
        <f t="shared" si="21"/>
        <v>муниципальное бюджетное общеобразовательное учреждение «Средняя школа № 53» (Иваново)</v>
      </c>
      <c r="AO40" s="113">
        <f>'Рейтинговая таблица организаций'!AX40</f>
        <v>71</v>
      </c>
      <c r="AP40" s="113">
        <f>'Рейтинговая таблица организаций'!AY40</f>
        <v>71</v>
      </c>
      <c r="AQ40" s="113">
        <f>'Рейтинговая таблица организаций'!AZ40</f>
        <v>66</v>
      </c>
      <c r="AR40" s="113">
        <f>'Рейтинговая таблица организаций'!BA40</f>
        <v>68.5</v>
      </c>
      <c r="AS40" s="113" t="str">
        <f t="shared" si="22"/>
        <v>48</v>
      </c>
      <c r="AT40" s="113">
        <f t="shared" si="38"/>
        <v>48</v>
      </c>
      <c r="AU40" s="113">
        <f t="shared" si="39"/>
        <v>1</v>
      </c>
      <c r="AV40" s="113">
        <f t="shared" si="25"/>
        <v>37</v>
      </c>
      <c r="AW40" s="113" t="str">
        <f t="shared" si="26"/>
        <v>муниципальное бюджетное общеобразовательное учреждение «Средняя школа № 53» (Иваново)</v>
      </c>
      <c r="AX40" s="113">
        <f>'Рейтинговая таблица организаций'!BB40</f>
        <v>69.62</v>
      </c>
      <c r="AY40" s="113" t="str">
        <f t="shared" si="27"/>
        <v>49</v>
      </c>
      <c r="AZ40" s="113">
        <f t="shared" si="40"/>
        <v>49</v>
      </c>
      <c r="BA40" s="113">
        <f t="shared" si="41"/>
        <v>1</v>
      </c>
    </row>
    <row r="41" spans="1:53" ht="109.2" x14ac:dyDescent="0.3">
      <c r="A41" s="70">
        <v>38</v>
      </c>
      <c r="B41" s="113" t="str">
        <f>CONCATENATE(Лист1!E40, " (", Лист1!C40, ")")</f>
        <v>муниципальное бюджетное общеобразовательное учреждение «Средняя школа № 54» (Иваново)</v>
      </c>
      <c r="C41" s="113">
        <f>'Рейтинговая таблица организаций'!C41</f>
        <v>232</v>
      </c>
      <c r="D41" s="113">
        <f t="shared" si="0"/>
        <v>38</v>
      </c>
      <c r="E41" s="113" t="str">
        <f t="shared" si="1"/>
        <v>муниципальное бюджетное общеобразовательное учреждение «Средняя школа № 54» (Иваново)</v>
      </c>
      <c r="F41" s="113">
        <f>'Рейтинговая таблица организаций'!M41</f>
        <v>100</v>
      </c>
      <c r="G41" s="113">
        <f>'Рейтинговая таблица организаций'!N41</f>
        <v>100</v>
      </c>
      <c r="H41" s="113">
        <f>'Рейтинговая таблица организаций'!O41</f>
        <v>97</v>
      </c>
      <c r="I41" s="113">
        <f>'Рейтинговая таблица организаций'!P41</f>
        <v>98.8</v>
      </c>
      <c r="J41" s="113" t="str">
        <f t="shared" si="2"/>
        <v>12-13</v>
      </c>
      <c r="K41" s="113">
        <f t="shared" si="30"/>
        <v>12</v>
      </c>
      <c r="L41" s="113">
        <f t="shared" si="31"/>
        <v>2</v>
      </c>
      <c r="M41" s="113">
        <f t="shared" si="5"/>
        <v>38</v>
      </c>
      <c r="N41" s="113" t="str">
        <f t="shared" si="6"/>
        <v>муниципальное бюджетное общеобразовательное учреждение «Средняя школа № 54» (Иваново)</v>
      </c>
      <c r="O41" s="113">
        <f>'Рейтинговая таблица организаций'!V41</f>
        <v>100</v>
      </c>
      <c r="P41" s="113">
        <f>'Рейтинговая таблица организаций'!X41</f>
        <v>82</v>
      </c>
      <c r="Q41" s="113">
        <f>'Рейтинговая таблица организаций'!Y41</f>
        <v>91</v>
      </c>
      <c r="R41" s="113" t="str">
        <f t="shared" si="7"/>
        <v>21</v>
      </c>
      <c r="S41" s="113">
        <f t="shared" si="32"/>
        <v>21</v>
      </c>
      <c r="T41" s="113">
        <f t="shared" si="33"/>
        <v>1</v>
      </c>
      <c r="U41" s="113">
        <f t="shared" si="10"/>
        <v>38</v>
      </c>
      <c r="V41" s="113" t="str">
        <f t="shared" si="11"/>
        <v>муниципальное бюджетное общеобразовательное учреждение «Средняя школа № 54» (Иваново)</v>
      </c>
      <c r="W41" s="113">
        <f>'Рейтинговая таблица организаций'!AD41</f>
        <v>0</v>
      </c>
      <c r="X41" s="113">
        <f>'Рейтинговая таблица организаций'!AE41</f>
        <v>80</v>
      </c>
      <c r="Y41" s="114">
        <f>'Рейтинговая таблица организаций'!AF41</f>
        <v>81.395348837209298</v>
      </c>
      <c r="Z41" s="113">
        <f>'Рейтинговая таблица организаций'!AG41</f>
        <v>56.4</v>
      </c>
      <c r="AA41" s="113" t="str">
        <f t="shared" si="12"/>
        <v>43</v>
      </c>
      <c r="AB41" s="113">
        <f t="shared" si="34"/>
        <v>43</v>
      </c>
      <c r="AC41" s="113">
        <f t="shared" si="35"/>
        <v>1</v>
      </c>
      <c r="AD41" s="113">
        <f t="shared" si="15"/>
        <v>38</v>
      </c>
      <c r="AE41" s="113" t="str">
        <f t="shared" si="16"/>
        <v>муниципальное бюджетное общеобразовательное учреждение «Средняя школа № 54» (Иваново)</v>
      </c>
      <c r="AF41" s="113">
        <f>'Рейтинговая таблица организаций'!AN41</f>
        <v>95</v>
      </c>
      <c r="AG41" s="113">
        <f>'Рейтинговая таблица организаций'!AO41</f>
        <v>94</v>
      </c>
      <c r="AH41" s="113">
        <f>'Рейтинговая таблица организаций'!AP41</f>
        <v>97</v>
      </c>
      <c r="AI41" s="113">
        <f>'Рейтинговая таблица организаций'!AQ41</f>
        <v>95</v>
      </c>
      <c r="AJ41" s="113" t="str">
        <f t="shared" si="17"/>
        <v>18-19</v>
      </c>
      <c r="AK41" s="113">
        <f t="shared" si="36"/>
        <v>18</v>
      </c>
      <c r="AL41" s="113">
        <f t="shared" si="37"/>
        <v>2</v>
      </c>
      <c r="AM41" s="113">
        <f t="shared" si="20"/>
        <v>38</v>
      </c>
      <c r="AN41" s="113" t="str">
        <f t="shared" si="21"/>
        <v>муниципальное бюджетное общеобразовательное учреждение «Средняя школа № 54» (Иваново)</v>
      </c>
      <c r="AO41" s="113">
        <f>'Рейтинговая таблица организаций'!AX41</f>
        <v>91</v>
      </c>
      <c r="AP41" s="113">
        <f>'Рейтинговая таблица организаций'!AY41</f>
        <v>96</v>
      </c>
      <c r="AQ41" s="113">
        <f>'Рейтинговая таблица организаций'!AZ41</f>
        <v>93</v>
      </c>
      <c r="AR41" s="113">
        <f>'Рейтинговая таблица организаций'!BA41</f>
        <v>93</v>
      </c>
      <c r="AS41" s="113" t="str">
        <f t="shared" si="22"/>
        <v>15</v>
      </c>
      <c r="AT41" s="113">
        <f t="shared" si="38"/>
        <v>15</v>
      </c>
      <c r="AU41" s="113">
        <f t="shared" si="39"/>
        <v>1</v>
      </c>
      <c r="AV41" s="113">
        <f t="shared" si="25"/>
        <v>38</v>
      </c>
      <c r="AW41" s="113" t="str">
        <f t="shared" si="26"/>
        <v>муниципальное бюджетное общеобразовательное учреждение «Средняя школа № 54» (Иваново)</v>
      </c>
      <c r="AX41" s="113">
        <f>'Рейтинговая таблица организаций'!BB41</f>
        <v>86.84</v>
      </c>
      <c r="AY41" s="113" t="str">
        <f t="shared" si="27"/>
        <v>28</v>
      </c>
      <c r="AZ41" s="113">
        <f t="shared" si="40"/>
        <v>28</v>
      </c>
      <c r="BA41" s="113">
        <f t="shared" si="41"/>
        <v>1</v>
      </c>
    </row>
    <row r="42" spans="1:53" ht="109.2" x14ac:dyDescent="0.3">
      <c r="A42" s="70">
        <v>39</v>
      </c>
      <c r="B42" s="113" t="str">
        <f>CONCATENATE(Лист1!E41, " (", Лист1!C41, ")")</f>
        <v>муниципальное бюджетное общеобразовательное учреждение «Средняя школа № 55» (Иваново)</v>
      </c>
      <c r="C42" s="113">
        <f>'Рейтинговая таблица организаций'!C42</f>
        <v>255</v>
      </c>
      <c r="D42" s="113">
        <f t="shared" si="0"/>
        <v>39</v>
      </c>
      <c r="E42" s="113" t="str">
        <f t="shared" si="1"/>
        <v>муниципальное бюджетное общеобразовательное учреждение «Средняя школа № 55» (Иваново)</v>
      </c>
      <c r="F42" s="113">
        <f>'Рейтинговая таблица организаций'!M42</f>
        <v>99</v>
      </c>
      <c r="G42" s="113">
        <f>'Рейтинговая таблица организаций'!N42</f>
        <v>100</v>
      </c>
      <c r="H42" s="113">
        <f>'Рейтинговая таблица организаций'!O42</f>
        <v>92</v>
      </c>
      <c r="I42" s="113">
        <f>'Рейтинговая таблица организаций'!P42</f>
        <v>96.5</v>
      </c>
      <c r="J42" s="113" t="str">
        <f t="shared" si="2"/>
        <v>33</v>
      </c>
      <c r="K42" s="113">
        <f t="shared" si="30"/>
        <v>33</v>
      </c>
      <c r="L42" s="113">
        <f t="shared" si="31"/>
        <v>1</v>
      </c>
      <c r="M42" s="113">
        <f t="shared" si="5"/>
        <v>39</v>
      </c>
      <c r="N42" s="113" t="str">
        <f t="shared" si="6"/>
        <v>муниципальное бюджетное общеобразовательное учреждение «Средняя школа № 55» (Иваново)</v>
      </c>
      <c r="O42" s="113">
        <f>'Рейтинговая таблица организаций'!V42</f>
        <v>100</v>
      </c>
      <c r="P42" s="113">
        <f>'Рейтинговая таблица организаций'!X42</f>
        <v>84</v>
      </c>
      <c r="Q42" s="113">
        <f>'Рейтинговая таблица организаций'!Y42</f>
        <v>92</v>
      </c>
      <c r="R42" s="113" t="str">
        <f t="shared" si="7"/>
        <v>18-20</v>
      </c>
      <c r="S42" s="113">
        <f t="shared" si="32"/>
        <v>18</v>
      </c>
      <c r="T42" s="113">
        <f t="shared" si="33"/>
        <v>3</v>
      </c>
      <c r="U42" s="113">
        <f t="shared" si="10"/>
        <v>39</v>
      </c>
      <c r="V42" s="113" t="str">
        <f t="shared" si="11"/>
        <v>муниципальное бюджетное общеобразовательное учреждение «Средняя школа № 55» (Иваново)</v>
      </c>
      <c r="W42" s="113">
        <f>'Рейтинговая таблица организаций'!AD42</f>
        <v>60</v>
      </c>
      <c r="X42" s="113">
        <f>'Рейтинговая таблица организаций'!AE42</f>
        <v>80</v>
      </c>
      <c r="Y42" s="114">
        <f>'Рейтинговая таблица организаций'!AF42</f>
        <v>88.888888888888886</v>
      </c>
      <c r="Z42" s="113">
        <f>'Рейтинговая таблица организаций'!AG42</f>
        <v>76.7</v>
      </c>
      <c r="AA42" s="113" t="str">
        <f t="shared" si="12"/>
        <v>18</v>
      </c>
      <c r="AB42" s="113">
        <f t="shared" si="34"/>
        <v>18</v>
      </c>
      <c r="AC42" s="113">
        <f t="shared" si="35"/>
        <v>1</v>
      </c>
      <c r="AD42" s="113">
        <f t="shared" si="15"/>
        <v>39</v>
      </c>
      <c r="AE42" s="113" t="str">
        <f t="shared" si="16"/>
        <v>муниципальное бюджетное общеобразовательное учреждение «Средняя школа № 55» (Иваново)</v>
      </c>
      <c r="AF42" s="113">
        <f>'Рейтинговая таблица организаций'!AN42</f>
        <v>96</v>
      </c>
      <c r="AG42" s="113">
        <f>'Рейтинговая таблица организаций'!AO42</f>
        <v>96</v>
      </c>
      <c r="AH42" s="113">
        <f>'Рейтинговая таблица организаций'!AP42</f>
        <v>97</v>
      </c>
      <c r="AI42" s="113">
        <f>'Рейтинговая таблица организаций'!AQ42</f>
        <v>96.2</v>
      </c>
      <c r="AJ42" s="113" t="str">
        <f t="shared" si="17"/>
        <v>14</v>
      </c>
      <c r="AK42" s="113">
        <f t="shared" si="36"/>
        <v>14</v>
      </c>
      <c r="AL42" s="113">
        <f t="shared" si="37"/>
        <v>1</v>
      </c>
      <c r="AM42" s="113">
        <f t="shared" si="20"/>
        <v>39</v>
      </c>
      <c r="AN42" s="113" t="str">
        <f t="shared" si="21"/>
        <v>муниципальное бюджетное общеобразовательное учреждение «Средняя школа № 55» (Иваново)</v>
      </c>
      <c r="AO42" s="113">
        <f>'Рейтинговая таблица организаций'!AX42</f>
        <v>90</v>
      </c>
      <c r="AP42" s="113">
        <f>'Рейтинговая таблица организаций'!AY42</f>
        <v>92</v>
      </c>
      <c r="AQ42" s="113">
        <f>'Рейтинговая таблица организаций'!AZ42</f>
        <v>93</v>
      </c>
      <c r="AR42" s="113">
        <f>'Рейтинговая таблица организаций'!BA42</f>
        <v>91.9</v>
      </c>
      <c r="AS42" s="113" t="str">
        <f t="shared" si="22"/>
        <v>23</v>
      </c>
      <c r="AT42" s="113">
        <f t="shared" si="38"/>
        <v>23</v>
      </c>
      <c r="AU42" s="113">
        <f t="shared" si="39"/>
        <v>1</v>
      </c>
      <c r="AV42" s="113">
        <f t="shared" si="25"/>
        <v>39</v>
      </c>
      <c r="AW42" s="113" t="str">
        <f t="shared" si="26"/>
        <v>муниципальное бюджетное общеобразовательное учреждение «Средняя школа № 55» (Иваново)</v>
      </c>
      <c r="AX42" s="113">
        <f>'Рейтинговая таблица организаций'!BB42</f>
        <v>90.66</v>
      </c>
      <c r="AY42" s="113" t="str">
        <f t="shared" si="27"/>
        <v>18</v>
      </c>
      <c r="AZ42" s="113">
        <f t="shared" si="40"/>
        <v>18</v>
      </c>
      <c r="BA42" s="113">
        <f t="shared" si="41"/>
        <v>1</v>
      </c>
    </row>
    <row r="43" spans="1:53" ht="109.2" x14ac:dyDescent="0.3">
      <c r="A43" s="70">
        <v>40</v>
      </c>
      <c r="B43" s="113" t="str">
        <f>CONCATENATE(Лист1!E42, " (", Лист1!C42, ")")</f>
        <v>муниципальное бюджетное общеобразовательное учреждение «Средняя школа № 56» (Иваново)</v>
      </c>
      <c r="C43" s="113">
        <f>'Рейтинговая таблица организаций'!C43</f>
        <v>574</v>
      </c>
      <c r="D43" s="113">
        <f t="shared" si="0"/>
        <v>40</v>
      </c>
      <c r="E43" s="113" t="str">
        <f t="shared" si="1"/>
        <v>муниципальное бюджетное общеобразовательное учреждение «Средняя школа № 56» (Иваново)</v>
      </c>
      <c r="F43" s="113">
        <f>'Рейтинговая таблица организаций'!M43</f>
        <v>99</v>
      </c>
      <c r="G43" s="113">
        <f>'Рейтинговая таблица организаций'!N43</f>
        <v>100</v>
      </c>
      <c r="H43" s="113">
        <f>'Рейтинговая таблица организаций'!O43</f>
        <v>95</v>
      </c>
      <c r="I43" s="113">
        <f>'Рейтинговая таблица организаций'!P43</f>
        <v>97.7</v>
      </c>
      <c r="J43" s="113" t="str">
        <f t="shared" si="2"/>
        <v>21-22</v>
      </c>
      <c r="K43" s="113">
        <f t="shared" si="30"/>
        <v>21</v>
      </c>
      <c r="L43" s="113">
        <f t="shared" si="31"/>
        <v>2</v>
      </c>
      <c r="M43" s="113">
        <f t="shared" si="5"/>
        <v>40</v>
      </c>
      <c r="N43" s="113" t="str">
        <f t="shared" si="6"/>
        <v>муниципальное бюджетное общеобразовательное учреждение «Средняя школа № 56» (Иваново)</v>
      </c>
      <c r="O43" s="113">
        <f>'Рейтинговая таблица организаций'!V43</f>
        <v>100</v>
      </c>
      <c r="P43" s="113">
        <f>'Рейтинговая таблица организаций'!X43</f>
        <v>81</v>
      </c>
      <c r="Q43" s="113">
        <f>'Рейтинговая таблица организаций'!Y43</f>
        <v>90.5</v>
      </c>
      <c r="R43" s="113" t="str">
        <f t="shared" si="7"/>
        <v>22-24</v>
      </c>
      <c r="S43" s="113">
        <f t="shared" si="32"/>
        <v>22</v>
      </c>
      <c r="T43" s="113">
        <f t="shared" si="33"/>
        <v>3</v>
      </c>
      <c r="U43" s="113">
        <f t="shared" si="10"/>
        <v>40</v>
      </c>
      <c r="V43" s="113" t="str">
        <f t="shared" si="11"/>
        <v>муниципальное бюджетное общеобразовательное учреждение «Средняя школа № 56» (Иваново)</v>
      </c>
      <c r="W43" s="113">
        <f>'Рейтинговая таблица организаций'!AD43</f>
        <v>20</v>
      </c>
      <c r="X43" s="113">
        <f>'Рейтинговая таблица организаций'!AE43</f>
        <v>80</v>
      </c>
      <c r="Y43" s="114">
        <f>'Рейтинговая таблица организаций'!AF43</f>
        <v>77.5</v>
      </c>
      <c r="Z43" s="113">
        <f>'Рейтинговая таблица организаций'!AG43</f>
        <v>61.3</v>
      </c>
      <c r="AA43" s="113" t="str">
        <f t="shared" si="12"/>
        <v>40</v>
      </c>
      <c r="AB43" s="113">
        <f t="shared" si="34"/>
        <v>40</v>
      </c>
      <c r="AC43" s="113">
        <f t="shared" si="35"/>
        <v>1</v>
      </c>
      <c r="AD43" s="113">
        <f t="shared" si="15"/>
        <v>40</v>
      </c>
      <c r="AE43" s="113" t="str">
        <f t="shared" si="16"/>
        <v>муниципальное бюджетное общеобразовательное учреждение «Средняя школа № 56» (Иваново)</v>
      </c>
      <c r="AF43" s="113">
        <f>'Рейтинговая таблица организаций'!AN43</f>
        <v>91</v>
      </c>
      <c r="AG43" s="113">
        <f>'Рейтинговая таблица организаций'!AO43</f>
        <v>92</v>
      </c>
      <c r="AH43" s="113">
        <f>'Рейтинговая таблица организаций'!AP43</f>
        <v>95</v>
      </c>
      <c r="AI43" s="113">
        <f>'Рейтинговая таблица организаций'!AQ43</f>
        <v>92.2</v>
      </c>
      <c r="AJ43" s="113" t="str">
        <f t="shared" si="17"/>
        <v>24</v>
      </c>
      <c r="AK43" s="113">
        <f t="shared" si="36"/>
        <v>24</v>
      </c>
      <c r="AL43" s="113">
        <f t="shared" si="37"/>
        <v>1</v>
      </c>
      <c r="AM43" s="113">
        <f t="shared" si="20"/>
        <v>40</v>
      </c>
      <c r="AN43" s="113" t="str">
        <f t="shared" si="21"/>
        <v>муниципальное бюджетное общеобразовательное учреждение «Средняя школа № 56» (Иваново)</v>
      </c>
      <c r="AO43" s="113">
        <f>'Рейтинговая таблица организаций'!AX43</f>
        <v>90</v>
      </c>
      <c r="AP43" s="113">
        <f>'Рейтинговая таблица организаций'!AY43</f>
        <v>87</v>
      </c>
      <c r="AQ43" s="113">
        <f>'Рейтинговая таблица организаций'!AZ43</f>
        <v>93</v>
      </c>
      <c r="AR43" s="113">
        <f>'Рейтинговая таблица организаций'!BA43</f>
        <v>90.9</v>
      </c>
      <c r="AS43" s="113" t="str">
        <f t="shared" si="22"/>
        <v>26</v>
      </c>
      <c r="AT43" s="113">
        <f t="shared" si="38"/>
        <v>26</v>
      </c>
      <c r="AU43" s="113">
        <f t="shared" si="39"/>
        <v>1</v>
      </c>
      <c r="AV43" s="113">
        <f t="shared" si="25"/>
        <v>40</v>
      </c>
      <c r="AW43" s="113" t="str">
        <f t="shared" si="26"/>
        <v>муниципальное бюджетное общеобразовательное учреждение «Средняя школа № 56» (Иваново)</v>
      </c>
      <c r="AX43" s="113">
        <f>'Рейтинговая таблица организаций'!BB43</f>
        <v>86.52000000000001</v>
      </c>
      <c r="AY43" s="113" t="str">
        <f t="shared" si="27"/>
        <v>30</v>
      </c>
      <c r="AZ43" s="113">
        <f t="shared" si="40"/>
        <v>30</v>
      </c>
      <c r="BA43" s="113">
        <f t="shared" si="41"/>
        <v>1</v>
      </c>
    </row>
    <row r="44" spans="1:53" ht="109.2" x14ac:dyDescent="0.3">
      <c r="A44" s="70">
        <v>41</v>
      </c>
      <c r="B44" s="113" t="str">
        <f>CONCATENATE(Лист1!E43, " (", Лист1!C43, ")")</f>
        <v>муниципальное бюджетное общеобразовательное учреждение «Средняя школа № 58» (Иваново)</v>
      </c>
      <c r="C44" s="113">
        <f>'Рейтинговая таблица организаций'!C44</f>
        <v>260</v>
      </c>
      <c r="D44" s="113">
        <f t="shared" si="0"/>
        <v>41</v>
      </c>
      <c r="E44" s="113" t="str">
        <f t="shared" si="1"/>
        <v>муниципальное бюджетное общеобразовательное учреждение «Средняя школа № 58» (Иваново)</v>
      </c>
      <c r="F44" s="113">
        <f>'Рейтинговая таблица организаций'!M44</f>
        <v>100</v>
      </c>
      <c r="G44" s="113">
        <f>'Рейтинговая таблица организаций'!N44</f>
        <v>100</v>
      </c>
      <c r="H44" s="113">
        <f>'Рейтинговая таблица организаций'!O44</f>
        <v>96</v>
      </c>
      <c r="I44" s="113">
        <f>'Рейтинговая таблица организаций'!P44</f>
        <v>98.4</v>
      </c>
      <c r="J44" s="113" t="str">
        <f t="shared" si="2"/>
        <v>16-18</v>
      </c>
      <c r="K44" s="113">
        <f t="shared" si="30"/>
        <v>16</v>
      </c>
      <c r="L44" s="113">
        <f t="shared" si="31"/>
        <v>3</v>
      </c>
      <c r="M44" s="113">
        <f t="shared" si="5"/>
        <v>41</v>
      </c>
      <c r="N44" s="113" t="str">
        <f t="shared" si="6"/>
        <v>муниципальное бюджетное общеобразовательное учреждение «Средняя школа № 58» (Иваново)</v>
      </c>
      <c r="O44" s="113">
        <f>'Рейтинговая таблица организаций'!V44</f>
        <v>100</v>
      </c>
      <c r="P44" s="113">
        <f>'Рейтинговая таблица организаций'!X44</f>
        <v>81</v>
      </c>
      <c r="Q44" s="113">
        <f>'Рейтинговая таблица организаций'!Y44</f>
        <v>90.5</v>
      </c>
      <c r="R44" s="113" t="str">
        <f t="shared" si="7"/>
        <v>22-24</v>
      </c>
      <c r="S44" s="113">
        <f t="shared" si="32"/>
        <v>22</v>
      </c>
      <c r="T44" s="113">
        <f t="shared" si="33"/>
        <v>3</v>
      </c>
      <c r="U44" s="113">
        <f t="shared" si="10"/>
        <v>41</v>
      </c>
      <c r="V44" s="113" t="str">
        <f t="shared" si="11"/>
        <v>муниципальное бюджетное общеобразовательное учреждение «Средняя школа № 58» (Иваново)</v>
      </c>
      <c r="W44" s="113">
        <f>'Рейтинговая таблица организаций'!AD44</f>
        <v>0</v>
      </c>
      <c r="X44" s="113">
        <f>'Рейтинговая таблица организаций'!AE44</f>
        <v>80</v>
      </c>
      <c r="Y44" s="114">
        <f>'Рейтинговая таблица организаций'!AF44</f>
        <v>86.206896551724142</v>
      </c>
      <c r="Z44" s="113">
        <f>'Рейтинговая таблица организаций'!AG44</f>
        <v>57.9</v>
      </c>
      <c r="AA44" s="113" t="str">
        <f t="shared" si="12"/>
        <v>41</v>
      </c>
      <c r="AB44" s="113">
        <f t="shared" si="34"/>
        <v>41</v>
      </c>
      <c r="AC44" s="113">
        <f t="shared" si="35"/>
        <v>1</v>
      </c>
      <c r="AD44" s="113">
        <f t="shared" si="15"/>
        <v>41</v>
      </c>
      <c r="AE44" s="113" t="str">
        <f t="shared" si="16"/>
        <v>муниципальное бюджетное общеобразовательное учреждение «Средняя школа № 58» (Иваново)</v>
      </c>
      <c r="AF44" s="113">
        <f>'Рейтинговая таблица организаций'!AN44</f>
        <v>96</v>
      </c>
      <c r="AG44" s="113">
        <f>'Рейтинговая таблица организаций'!AO44</f>
        <v>94</v>
      </c>
      <c r="AH44" s="113">
        <f>'Рейтинговая таблица организаций'!AP44</f>
        <v>96</v>
      </c>
      <c r="AI44" s="113">
        <f>'Рейтинговая таблица организаций'!AQ44</f>
        <v>95.2</v>
      </c>
      <c r="AJ44" s="113" t="str">
        <f t="shared" si="17"/>
        <v>16-17</v>
      </c>
      <c r="AK44" s="113">
        <f t="shared" si="36"/>
        <v>16</v>
      </c>
      <c r="AL44" s="113">
        <f t="shared" si="37"/>
        <v>2</v>
      </c>
      <c r="AM44" s="113">
        <f t="shared" si="20"/>
        <v>41</v>
      </c>
      <c r="AN44" s="113" t="str">
        <f t="shared" si="21"/>
        <v>муниципальное бюджетное общеобразовательное учреждение «Средняя школа № 58» (Иваново)</v>
      </c>
      <c r="AO44" s="113">
        <f>'Рейтинговая таблица организаций'!AX44</f>
        <v>89</v>
      </c>
      <c r="AP44" s="113">
        <f>'Рейтинговая таблица организаций'!AY44</f>
        <v>94</v>
      </c>
      <c r="AQ44" s="113">
        <f>'Рейтинговая таблица организаций'!AZ44</f>
        <v>93</v>
      </c>
      <c r="AR44" s="113">
        <f>'Рейтинговая таблица организаций'!BA44</f>
        <v>92</v>
      </c>
      <c r="AS44" s="113" t="str">
        <f t="shared" si="22"/>
        <v>22</v>
      </c>
      <c r="AT44" s="113">
        <f t="shared" si="38"/>
        <v>22</v>
      </c>
      <c r="AU44" s="113">
        <f t="shared" si="39"/>
        <v>1</v>
      </c>
      <c r="AV44" s="113">
        <f t="shared" si="25"/>
        <v>41</v>
      </c>
      <c r="AW44" s="113" t="str">
        <f t="shared" si="26"/>
        <v>муниципальное бюджетное общеобразовательное учреждение «Средняя школа № 58» (Иваново)</v>
      </c>
      <c r="AX44" s="113">
        <f>'Рейтинговая таблица организаций'!BB44</f>
        <v>86.8</v>
      </c>
      <c r="AY44" s="113" t="str">
        <f t="shared" si="27"/>
        <v>29</v>
      </c>
      <c r="AZ44" s="113">
        <f t="shared" si="40"/>
        <v>29</v>
      </c>
      <c r="BA44" s="113">
        <f t="shared" si="41"/>
        <v>1</v>
      </c>
    </row>
    <row r="45" spans="1:53" ht="109.2" x14ac:dyDescent="0.3">
      <c r="A45" s="70">
        <v>42</v>
      </c>
      <c r="B45" s="113" t="str">
        <f>CONCATENATE(Лист1!E44, " (", Лист1!C44, ")")</f>
        <v>муниципальное бюджетное общеобразовательное учреждение «Средняя школа № 61» (Иваново)</v>
      </c>
      <c r="C45" s="113">
        <f>'Рейтинговая таблица организаций'!C45</f>
        <v>314</v>
      </c>
      <c r="D45" s="113">
        <f t="shared" si="0"/>
        <v>42</v>
      </c>
      <c r="E45" s="113" t="str">
        <f t="shared" si="1"/>
        <v>муниципальное бюджетное общеобразовательное учреждение «Средняя школа № 61» (Иваново)</v>
      </c>
      <c r="F45" s="113">
        <f>'Рейтинговая таблица организаций'!M45</f>
        <v>99</v>
      </c>
      <c r="G45" s="113">
        <f>'Рейтинговая таблица организаций'!N45</f>
        <v>100</v>
      </c>
      <c r="H45" s="113">
        <f>'Рейтинговая таблица организаций'!O45</f>
        <v>96</v>
      </c>
      <c r="I45" s="113">
        <f>'Рейтинговая таблица организаций'!P45</f>
        <v>98.1</v>
      </c>
      <c r="J45" s="113" t="str">
        <f t="shared" si="2"/>
        <v>19</v>
      </c>
      <c r="K45" s="113">
        <f t="shared" si="30"/>
        <v>19</v>
      </c>
      <c r="L45" s="113">
        <f t="shared" si="31"/>
        <v>1</v>
      </c>
      <c r="M45" s="113">
        <f t="shared" si="5"/>
        <v>42</v>
      </c>
      <c r="N45" s="113" t="str">
        <f t="shared" si="6"/>
        <v>муниципальное бюджетное общеобразовательное учреждение «Средняя школа № 61» (Иваново)</v>
      </c>
      <c r="O45" s="113">
        <f>'Рейтинговая таблица организаций'!V45</f>
        <v>100</v>
      </c>
      <c r="P45" s="113">
        <f>'Рейтинговая таблица организаций'!X45</f>
        <v>87</v>
      </c>
      <c r="Q45" s="113">
        <f>'Рейтинговая таблица организаций'!Y45</f>
        <v>93.5</v>
      </c>
      <c r="R45" s="113" t="str">
        <f t="shared" si="7"/>
        <v>16-17</v>
      </c>
      <c r="S45" s="113">
        <f t="shared" si="32"/>
        <v>16</v>
      </c>
      <c r="T45" s="113">
        <f t="shared" si="33"/>
        <v>2</v>
      </c>
      <c r="U45" s="113">
        <f t="shared" si="10"/>
        <v>42</v>
      </c>
      <c r="V45" s="113" t="str">
        <f t="shared" si="11"/>
        <v>муниципальное бюджетное общеобразовательное учреждение «Средняя школа № 61» (Иваново)</v>
      </c>
      <c r="W45" s="113">
        <f>'Рейтинговая таблица организаций'!AD45</f>
        <v>0</v>
      </c>
      <c r="X45" s="113">
        <f>'Рейтинговая таблица организаций'!AE45</f>
        <v>80</v>
      </c>
      <c r="Y45" s="114">
        <f>'Рейтинговая таблица организаций'!AF45</f>
        <v>84.615384615384613</v>
      </c>
      <c r="Z45" s="113">
        <f>'Рейтинговая таблица организаций'!AG45</f>
        <v>57.4</v>
      </c>
      <c r="AA45" s="113" t="str">
        <f t="shared" si="12"/>
        <v>42</v>
      </c>
      <c r="AB45" s="113">
        <f t="shared" si="34"/>
        <v>42</v>
      </c>
      <c r="AC45" s="113">
        <f t="shared" si="35"/>
        <v>1</v>
      </c>
      <c r="AD45" s="113">
        <f t="shared" si="15"/>
        <v>42</v>
      </c>
      <c r="AE45" s="113" t="str">
        <f t="shared" si="16"/>
        <v>муниципальное бюджетное общеобразовательное учреждение «Средняя школа № 61» (Иваново)</v>
      </c>
      <c r="AF45" s="113">
        <f>'Рейтинговая таблица организаций'!AN45</f>
        <v>96</v>
      </c>
      <c r="AG45" s="113">
        <f>'Рейтинговая таблица организаций'!AO45</f>
        <v>96</v>
      </c>
      <c r="AH45" s="113">
        <f>'Рейтинговая таблица организаций'!AP45</f>
        <v>98</v>
      </c>
      <c r="AI45" s="113">
        <f>'Рейтинговая таблица организаций'!AQ45</f>
        <v>96.4</v>
      </c>
      <c r="AJ45" s="113" t="str">
        <f t="shared" si="17"/>
        <v>13</v>
      </c>
      <c r="AK45" s="113">
        <f t="shared" si="36"/>
        <v>13</v>
      </c>
      <c r="AL45" s="113">
        <f t="shared" si="37"/>
        <v>1</v>
      </c>
      <c r="AM45" s="113">
        <f t="shared" si="20"/>
        <v>42</v>
      </c>
      <c r="AN45" s="113" t="str">
        <f t="shared" si="21"/>
        <v>муниципальное бюджетное общеобразовательное учреждение «Средняя школа № 61» (Иваново)</v>
      </c>
      <c r="AO45" s="113">
        <f>'Рейтинговая таблица организаций'!AX45</f>
        <v>96</v>
      </c>
      <c r="AP45" s="113">
        <f>'Рейтинговая таблица организаций'!AY45</f>
        <v>94</v>
      </c>
      <c r="AQ45" s="113">
        <f>'Рейтинговая таблица организаций'!AZ45</f>
        <v>96</v>
      </c>
      <c r="AR45" s="113">
        <f>'Рейтинговая таблица организаций'!BA45</f>
        <v>95.6</v>
      </c>
      <c r="AS45" s="113" t="str">
        <f t="shared" si="22"/>
        <v>13</v>
      </c>
      <c r="AT45" s="113">
        <f t="shared" si="38"/>
        <v>13</v>
      </c>
      <c r="AU45" s="113">
        <f t="shared" si="39"/>
        <v>1</v>
      </c>
      <c r="AV45" s="113">
        <f t="shared" si="25"/>
        <v>42</v>
      </c>
      <c r="AW45" s="113" t="str">
        <f t="shared" si="26"/>
        <v>муниципальное бюджетное общеобразовательное учреждение «Средняя школа № 61» (Иваново)</v>
      </c>
      <c r="AX45" s="113">
        <f>'Рейтинговая таблица организаций'!BB45</f>
        <v>88.2</v>
      </c>
      <c r="AY45" s="113" t="str">
        <f t="shared" si="27"/>
        <v>23-24</v>
      </c>
      <c r="AZ45" s="113">
        <f t="shared" si="40"/>
        <v>23</v>
      </c>
      <c r="BA45" s="113">
        <f t="shared" si="41"/>
        <v>2</v>
      </c>
    </row>
    <row r="46" spans="1:53" ht="109.2" x14ac:dyDescent="0.3">
      <c r="A46" s="70">
        <v>43</v>
      </c>
      <c r="B46" s="113" t="str">
        <f>CONCATENATE(Лист1!E45, " (", Лист1!C45, ")")</f>
        <v>муниципальное бюджетное общеобразовательное учреждение «Средняя школа № 62» (Иваново)</v>
      </c>
      <c r="C46" s="113">
        <f>'Рейтинговая таблица организаций'!C46</f>
        <v>179</v>
      </c>
      <c r="D46" s="113">
        <f t="shared" si="0"/>
        <v>43</v>
      </c>
      <c r="E46" s="113" t="str">
        <f t="shared" si="1"/>
        <v>муниципальное бюджетное общеобразовательное учреждение «Средняя школа № 62» (Иваново)</v>
      </c>
      <c r="F46" s="113">
        <f>'Рейтинговая таблица организаций'!M46</f>
        <v>99</v>
      </c>
      <c r="G46" s="113">
        <f>'Рейтинговая таблица организаций'!N46</f>
        <v>100</v>
      </c>
      <c r="H46" s="113">
        <f>'Рейтинговая таблица организаций'!O46</f>
        <v>99</v>
      </c>
      <c r="I46" s="113">
        <f>'Рейтинговая таблица организаций'!P46</f>
        <v>99.3</v>
      </c>
      <c r="J46" s="113" t="str">
        <f t="shared" si="2"/>
        <v>6</v>
      </c>
      <c r="K46" s="113">
        <f t="shared" si="30"/>
        <v>6</v>
      </c>
      <c r="L46" s="113">
        <f t="shared" si="31"/>
        <v>1</v>
      </c>
      <c r="M46" s="113">
        <f t="shared" si="5"/>
        <v>43</v>
      </c>
      <c r="N46" s="113" t="str">
        <f t="shared" si="6"/>
        <v>муниципальное бюджетное общеобразовательное учреждение «Средняя школа № 62» (Иваново)</v>
      </c>
      <c r="O46" s="113">
        <f>'Рейтинговая таблица организаций'!V46</f>
        <v>100</v>
      </c>
      <c r="P46" s="113">
        <f>'Рейтинговая таблица организаций'!X46</f>
        <v>94</v>
      </c>
      <c r="Q46" s="113">
        <f>'Рейтинговая таблица организаций'!Y46</f>
        <v>97</v>
      </c>
      <c r="R46" s="113" t="str">
        <f t="shared" si="7"/>
        <v>12</v>
      </c>
      <c r="S46" s="113">
        <f t="shared" si="32"/>
        <v>12</v>
      </c>
      <c r="T46" s="113">
        <f t="shared" si="33"/>
        <v>1</v>
      </c>
      <c r="U46" s="113">
        <f t="shared" si="10"/>
        <v>43</v>
      </c>
      <c r="V46" s="113" t="str">
        <f t="shared" si="11"/>
        <v>муниципальное бюджетное общеобразовательное учреждение «Средняя школа № 62» (Иваново)</v>
      </c>
      <c r="W46" s="113">
        <f>'Рейтинговая таблица организаций'!AD46</f>
        <v>60</v>
      </c>
      <c r="X46" s="113">
        <f>'Рейтинговая таблица организаций'!AE46</f>
        <v>100</v>
      </c>
      <c r="Y46" s="114">
        <f>'Рейтинговая таблица организаций'!AF46</f>
        <v>85.714285714285708</v>
      </c>
      <c r="Z46" s="113">
        <f>'Рейтинговая таблица организаций'!AG46</f>
        <v>83.7</v>
      </c>
      <c r="AA46" s="113" t="str">
        <f t="shared" si="12"/>
        <v>13</v>
      </c>
      <c r="AB46" s="113">
        <f t="shared" si="34"/>
        <v>13</v>
      </c>
      <c r="AC46" s="113">
        <f t="shared" si="35"/>
        <v>1</v>
      </c>
      <c r="AD46" s="113">
        <f t="shared" si="15"/>
        <v>43</v>
      </c>
      <c r="AE46" s="113" t="str">
        <f t="shared" si="16"/>
        <v>муниципальное бюджетное общеобразовательное учреждение «Средняя школа № 62» (Иваново)</v>
      </c>
      <c r="AF46" s="113">
        <f>'Рейтинговая таблица организаций'!AN46</f>
        <v>99</v>
      </c>
      <c r="AG46" s="113">
        <f>'Рейтинговая таблица организаций'!AO46</f>
        <v>98</v>
      </c>
      <c r="AH46" s="113">
        <f>'Рейтинговая таблица организаций'!AP46</f>
        <v>98</v>
      </c>
      <c r="AI46" s="113">
        <f>'Рейтинговая таблица организаций'!AQ46</f>
        <v>98.4</v>
      </c>
      <c r="AJ46" s="113" t="str">
        <f t="shared" si="17"/>
        <v>7-8</v>
      </c>
      <c r="AK46" s="113">
        <f t="shared" si="36"/>
        <v>7</v>
      </c>
      <c r="AL46" s="113">
        <f t="shared" si="37"/>
        <v>2</v>
      </c>
      <c r="AM46" s="113">
        <f t="shared" si="20"/>
        <v>43</v>
      </c>
      <c r="AN46" s="113" t="str">
        <f t="shared" si="21"/>
        <v>муниципальное бюджетное общеобразовательное учреждение «Средняя школа № 62» (Иваново)</v>
      </c>
      <c r="AO46" s="113">
        <f>'Рейтинговая таблица организаций'!AX46</f>
        <v>97</v>
      </c>
      <c r="AP46" s="113">
        <f>'Рейтинговая таблица организаций'!AY46</f>
        <v>97</v>
      </c>
      <c r="AQ46" s="113">
        <f>'Рейтинговая таблица организаций'!AZ46</f>
        <v>97</v>
      </c>
      <c r="AR46" s="113">
        <f>'Рейтинговая таблица организаций'!BA46</f>
        <v>97</v>
      </c>
      <c r="AS46" s="113" t="str">
        <f t="shared" si="22"/>
        <v>12</v>
      </c>
      <c r="AT46" s="113">
        <f t="shared" si="38"/>
        <v>12</v>
      </c>
      <c r="AU46" s="113">
        <f t="shared" si="39"/>
        <v>1</v>
      </c>
      <c r="AV46" s="113">
        <f t="shared" si="25"/>
        <v>43</v>
      </c>
      <c r="AW46" s="113" t="str">
        <f t="shared" si="26"/>
        <v>муниципальное бюджетное общеобразовательное учреждение «Средняя школа № 62» (Иваново)</v>
      </c>
      <c r="AX46" s="113">
        <f>'Рейтинговая таблица организаций'!BB46</f>
        <v>95.08</v>
      </c>
      <c r="AY46" s="113" t="str">
        <f t="shared" si="27"/>
        <v>7</v>
      </c>
      <c r="AZ46" s="113">
        <f t="shared" si="40"/>
        <v>7</v>
      </c>
      <c r="BA46" s="113">
        <f t="shared" si="41"/>
        <v>1</v>
      </c>
    </row>
    <row r="47" spans="1:53" ht="109.2" x14ac:dyDescent="0.3">
      <c r="A47" s="70">
        <v>44</v>
      </c>
      <c r="B47" s="113" t="str">
        <f>CONCATENATE(Лист1!E46, " (", Лист1!C46, ")")</f>
        <v>муниципальное бюджетное общеобразовательное учреждение «Средняя школа № 63» (Иваново)</v>
      </c>
      <c r="C47" s="113">
        <f>'Рейтинговая таблица организаций'!C47</f>
        <v>29</v>
      </c>
      <c r="D47" s="113">
        <f t="shared" si="0"/>
        <v>44</v>
      </c>
      <c r="E47" s="113" t="str">
        <f t="shared" si="1"/>
        <v>муниципальное бюджетное общеобразовательное учреждение «Средняя школа № 63» (Иваново)</v>
      </c>
      <c r="F47" s="113">
        <f>'Рейтинговая таблица организаций'!M47</f>
        <v>99</v>
      </c>
      <c r="G47" s="113">
        <f>'Рейтинговая таблица организаций'!N47</f>
        <v>100</v>
      </c>
      <c r="H47" s="113">
        <f>'Рейтинговая таблица организаций'!O47</f>
        <v>66</v>
      </c>
      <c r="I47" s="113">
        <f>'Рейтинговая таблица организаций'!P47</f>
        <v>86.1</v>
      </c>
      <c r="J47" s="113" t="str">
        <f t="shared" si="2"/>
        <v>48</v>
      </c>
      <c r="K47" s="113">
        <f t="shared" si="30"/>
        <v>48</v>
      </c>
      <c r="L47" s="113">
        <f t="shared" si="31"/>
        <v>1</v>
      </c>
      <c r="M47" s="113">
        <f t="shared" si="5"/>
        <v>44</v>
      </c>
      <c r="N47" s="113" t="str">
        <f t="shared" si="6"/>
        <v>муниципальное бюджетное общеобразовательное учреждение «Средняя школа № 63» (Иваново)</v>
      </c>
      <c r="O47" s="113">
        <f>'Рейтинговая таблица организаций'!V47</f>
        <v>100</v>
      </c>
      <c r="P47" s="113">
        <f>'Рейтинговая таблица организаций'!X47</f>
        <v>52</v>
      </c>
      <c r="Q47" s="113">
        <f>'Рейтинговая таблица организаций'!Y47</f>
        <v>76</v>
      </c>
      <c r="R47" s="113" t="str">
        <f t="shared" si="7"/>
        <v>47</v>
      </c>
      <c r="S47" s="113">
        <f t="shared" si="32"/>
        <v>47</v>
      </c>
      <c r="T47" s="113">
        <f t="shared" si="33"/>
        <v>1</v>
      </c>
      <c r="U47" s="113">
        <f t="shared" si="10"/>
        <v>44</v>
      </c>
      <c r="V47" s="113" t="str">
        <f t="shared" si="11"/>
        <v>муниципальное бюджетное общеобразовательное учреждение «Средняя школа № 63» (Иваново)</v>
      </c>
      <c r="W47" s="113">
        <f>'Рейтинговая таблица организаций'!AD47</f>
        <v>20</v>
      </c>
      <c r="X47" s="113">
        <f>'Рейтинговая таблица организаций'!AE47</f>
        <v>80</v>
      </c>
      <c r="Y47" s="114">
        <f>'Рейтинговая таблица организаций'!AF47</f>
        <v>50</v>
      </c>
      <c r="Z47" s="113">
        <f>'Рейтинговая таблица организаций'!AG47</f>
        <v>53</v>
      </c>
      <c r="AA47" s="113" t="str">
        <f t="shared" si="12"/>
        <v>44</v>
      </c>
      <c r="AB47" s="113">
        <f t="shared" si="34"/>
        <v>44</v>
      </c>
      <c r="AC47" s="113">
        <f t="shared" si="35"/>
        <v>1</v>
      </c>
      <c r="AD47" s="113">
        <f t="shared" si="15"/>
        <v>44</v>
      </c>
      <c r="AE47" s="113" t="str">
        <f t="shared" si="16"/>
        <v>муниципальное бюджетное общеобразовательное учреждение «Средняя школа № 63» (Иваново)</v>
      </c>
      <c r="AF47" s="113">
        <f>'Рейтинговая таблица организаций'!AN47</f>
        <v>72</v>
      </c>
      <c r="AG47" s="113">
        <f>'Рейтинговая таблица организаций'!AO47</f>
        <v>86</v>
      </c>
      <c r="AH47" s="113">
        <f>'Рейтинговая таблица организаций'!AP47</f>
        <v>87</v>
      </c>
      <c r="AI47" s="113">
        <f>'Рейтинговая таблица организаций'!AQ47</f>
        <v>80.599999999999994</v>
      </c>
      <c r="AJ47" s="113" t="str">
        <f t="shared" si="17"/>
        <v>46</v>
      </c>
      <c r="AK47" s="113">
        <f t="shared" si="36"/>
        <v>46</v>
      </c>
      <c r="AL47" s="113">
        <f t="shared" si="37"/>
        <v>1</v>
      </c>
      <c r="AM47" s="113">
        <f t="shared" si="20"/>
        <v>44</v>
      </c>
      <c r="AN47" s="113" t="str">
        <f t="shared" si="21"/>
        <v>муниципальное бюджетное общеобразовательное учреждение «Средняя школа № 63» (Иваново)</v>
      </c>
      <c r="AO47" s="113">
        <f>'Рейтинговая таблица организаций'!AX47</f>
        <v>59</v>
      </c>
      <c r="AP47" s="113">
        <f>'Рейтинговая таблица организаций'!AY47</f>
        <v>79</v>
      </c>
      <c r="AQ47" s="113">
        <f>'Рейтинговая таблица организаций'!AZ47</f>
        <v>72</v>
      </c>
      <c r="AR47" s="113">
        <f>'Рейтинговая таблица организаций'!BA47</f>
        <v>69.5</v>
      </c>
      <c r="AS47" s="113" t="str">
        <f t="shared" si="22"/>
        <v>47</v>
      </c>
      <c r="AT47" s="113">
        <f t="shared" si="38"/>
        <v>47</v>
      </c>
      <c r="AU47" s="113">
        <f t="shared" si="39"/>
        <v>1</v>
      </c>
      <c r="AV47" s="113">
        <f t="shared" si="25"/>
        <v>44</v>
      </c>
      <c r="AW47" s="113" t="str">
        <f t="shared" si="26"/>
        <v>муниципальное бюджетное общеобразовательное учреждение «Средняя школа № 63» (Иваново)</v>
      </c>
      <c r="AX47" s="113">
        <f>'Рейтинговая таблица организаций'!BB47</f>
        <v>73.039999999999992</v>
      </c>
      <c r="AY47" s="113" t="str">
        <f t="shared" si="27"/>
        <v>47</v>
      </c>
      <c r="AZ47" s="113">
        <f t="shared" si="40"/>
        <v>47</v>
      </c>
      <c r="BA47" s="113">
        <f t="shared" si="41"/>
        <v>1</v>
      </c>
    </row>
    <row r="48" spans="1:53" ht="109.2" x14ac:dyDescent="0.3">
      <c r="A48" s="70">
        <v>45</v>
      </c>
      <c r="B48" s="113" t="str">
        <f>CONCATENATE(Лист1!E47, " (", Лист1!C47, ")")</f>
        <v>муниципальное бюджетное общеобразовательное учреждение «Средняя школа № 64» (Иваново)</v>
      </c>
      <c r="C48" s="113">
        <f>'Рейтинговая таблица организаций'!C48</f>
        <v>186</v>
      </c>
      <c r="D48" s="113">
        <f t="shared" si="0"/>
        <v>45</v>
      </c>
      <c r="E48" s="113" t="str">
        <f t="shared" si="1"/>
        <v>муниципальное бюджетное общеобразовательное учреждение «Средняя школа № 64» (Иваново)</v>
      </c>
      <c r="F48" s="113">
        <f>'Рейтинговая таблица организаций'!M48</f>
        <v>97</v>
      </c>
      <c r="G48" s="113">
        <f>'Рейтинговая таблица организаций'!N48</f>
        <v>100</v>
      </c>
      <c r="H48" s="113">
        <f>'Рейтинговая таблица организаций'!O48</f>
        <v>96</v>
      </c>
      <c r="I48" s="113">
        <f>'Рейтинговая таблица организаций'!P48</f>
        <v>97.5</v>
      </c>
      <c r="J48" s="113" t="str">
        <f t="shared" si="2"/>
        <v>24-25</v>
      </c>
      <c r="K48" s="113">
        <f t="shared" si="30"/>
        <v>24</v>
      </c>
      <c r="L48" s="113">
        <f t="shared" si="31"/>
        <v>2</v>
      </c>
      <c r="M48" s="113">
        <f t="shared" si="5"/>
        <v>45</v>
      </c>
      <c r="N48" s="113" t="str">
        <f t="shared" si="6"/>
        <v>муниципальное бюджетное общеобразовательное учреждение «Средняя школа № 64» (Иваново)</v>
      </c>
      <c r="O48" s="113">
        <f>'Рейтинговая таблица организаций'!V48</f>
        <v>100</v>
      </c>
      <c r="P48" s="113">
        <f>'Рейтинговая таблица организаций'!X48</f>
        <v>78</v>
      </c>
      <c r="Q48" s="113">
        <f>'Рейтинговая таблица организаций'!Y48</f>
        <v>89</v>
      </c>
      <c r="R48" s="113" t="str">
        <f t="shared" si="7"/>
        <v>26-27</v>
      </c>
      <c r="S48" s="113">
        <f t="shared" si="32"/>
        <v>26</v>
      </c>
      <c r="T48" s="113">
        <f t="shared" si="33"/>
        <v>2</v>
      </c>
      <c r="U48" s="113">
        <f t="shared" si="10"/>
        <v>45</v>
      </c>
      <c r="V48" s="113" t="str">
        <f t="shared" si="11"/>
        <v>муниципальное бюджетное общеобразовательное учреждение «Средняя школа № 64» (Иваново)</v>
      </c>
      <c r="W48" s="113">
        <f>'Рейтинговая таблица организаций'!AD48</f>
        <v>80</v>
      </c>
      <c r="X48" s="113">
        <f>'Рейтинговая таблица организаций'!AE48</f>
        <v>80</v>
      </c>
      <c r="Y48" s="114">
        <f>'Рейтинговая таблица организаций'!AF48</f>
        <v>94.117647058823536</v>
      </c>
      <c r="Z48" s="113">
        <f>'Рейтинговая таблица организаций'!AG48</f>
        <v>84.2</v>
      </c>
      <c r="AA48" s="113" t="str">
        <f t="shared" si="12"/>
        <v>12</v>
      </c>
      <c r="AB48" s="113">
        <f t="shared" si="34"/>
        <v>12</v>
      </c>
      <c r="AC48" s="113">
        <f t="shared" si="35"/>
        <v>1</v>
      </c>
      <c r="AD48" s="113">
        <f t="shared" si="15"/>
        <v>45</v>
      </c>
      <c r="AE48" s="113" t="str">
        <f t="shared" si="16"/>
        <v>муниципальное бюджетное общеобразовательное учреждение «Средняя школа № 64» (Иваново)</v>
      </c>
      <c r="AF48" s="113">
        <f>'Рейтинговая таблица организаций'!AN48</f>
        <v>87</v>
      </c>
      <c r="AG48" s="113">
        <f>'Рейтинговая таблица организаций'!AO48</f>
        <v>90</v>
      </c>
      <c r="AH48" s="113">
        <f>'Рейтинговая таблица организаций'!AP48</f>
        <v>95</v>
      </c>
      <c r="AI48" s="113">
        <f>'Рейтинговая таблица организаций'!AQ48</f>
        <v>89.8</v>
      </c>
      <c r="AJ48" s="113" t="str">
        <f t="shared" si="17"/>
        <v>32</v>
      </c>
      <c r="AK48" s="113">
        <f t="shared" si="36"/>
        <v>32</v>
      </c>
      <c r="AL48" s="113">
        <f t="shared" si="37"/>
        <v>1</v>
      </c>
      <c r="AM48" s="113">
        <f t="shared" si="20"/>
        <v>45</v>
      </c>
      <c r="AN48" s="113" t="str">
        <f t="shared" si="21"/>
        <v>муниципальное бюджетное общеобразовательное учреждение «Средняя школа № 64» (Иваново)</v>
      </c>
      <c r="AO48" s="113">
        <f>'Рейтинговая таблица организаций'!AX48</f>
        <v>92</v>
      </c>
      <c r="AP48" s="113">
        <f>'Рейтинговая таблица организаций'!AY48</f>
        <v>88</v>
      </c>
      <c r="AQ48" s="113">
        <f>'Рейтинговая таблица организаций'!AZ48</f>
        <v>92</v>
      </c>
      <c r="AR48" s="113">
        <f>'Рейтинговая таблица организаций'!BA48</f>
        <v>91.2</v>
      </c>
      <c r="AS48" s="113" t="str">
        <f t="shared" si="22"/>
        <v>24</v>
      </c>
      <c r="AT48" s="113">
        <f t="shared" si="38"/>
        <v>24</v>
      </c>
      <c r="AU48" s="113">
        <f t="shared" si="39"/>
        <v>1</v>
      </c>
      <c r="AV48" s="113">
        <f t="shared" si="25"/>
        <v>45</v>
      </c>
      <c r="AW48" s="113" t="str">
        <f t="shared" si="26"/>
        <v>муниципальное бюджетное общеобразовательное учреждение «Средняя школа № 64» (Иваново)</v>
      </c>
      <c r="AX48" s="113">
        <f>'Рейтинговая таблица организаций'!BB48</f>
        <v>90.34</v>
      </c>
      <c r="AY48" s="113" t="str">
        <f t="shared" si="27"/>
        <v>20</v>
      </c>
      <c r="AZ48" s="113">
        <f t="shared" si="40"/>
        <v>20</v>
      </c>
      <c r="BA48" s="113">
        <f t="shared" si="41"/>
        <v>1</v>
      </c>
    </row>
    <row r="49" spans="1:53" ht="109.2" x14ac:dyDescent="0.3">
      <c r="A49" s="70">
        <v>46</v>
      </c>
      <c r="B49" s="113" t="str">
        <f>CONCATENATE(Лист1!E48, " (", Лист1!C48, ")")</f>
        <v>муниципальное бюджетное общеобразовательное учреждение «Средняя школа № 65» (Иваново)</v>
      </c>
      <c r="C49" s="113">
        <f>'Рейтинговая таблица организаций'!C49</f>
        <v>154</v>
      </c>
      <c r="D49" s="113">
        <f t="shared" si="0"/>
        <v>46</v>
      </c>
      <c r="E49" s="113" t="str">
        <f t="shared" si="1"/>
        <v>муниципальное бюджетное общеобразовательное учреждение «Средняя школа № 65» (Иваново)</v>
      </c>
      <c r="F49" s="113">
        <f>'Рейтинговая таблица организаций'!M49</f>
        <v>94</v>
      </c>
      <c r="G49" s="113">
        <f>'Рейтинговая таблица организаций'!N49</f>
        <v>100</v>
      </c>
      <c r="H49" s="113">
        <f>'Рейтинговая таблица организаций'!O49</f>
        <v>94</v>
      </c>
      <c r="I49" s="113">
        <f>'Рейтинговая таблица организаций'!P49</f>
        <v>95.8</v>
      </c>
      <c r="J49" s="113" t="str">
        <f t="shared" si="2"/>
        <v>36</v>
      </c>
      <c r="K49" s="113">
        <f t="shared" si="30"/>
        <v>36</v>
      </c>
      <c r="L49" s="113">
        <f t="shared" si="31"/>
        <v>1</v>
      </c>
      <c r="M49" s="113">
        <f t="shared" si="5"/>
        <v>46</v>
      </c>
      <c r="N49" s="113" t="str">
        <f t="shared" si="6"/>
        <v>муниципальное бюджетное общеобразовательное учреждение «Средняя школа № 65» (Иваново)</v>
      </c>
      <c r="O49" s="113">
        <f>'Рейтинговая таблица организаций'!V49</f>
        <v>100</v>
      </c>
      <c r="P49" s="113">
        <f>'Рейтинговая таблица организаций'!X49</f>
        <v>61</v>
      </c>
      <c r="Q49" s="113">
        <f>'Рейтинговая таблица организаций'!Y49</f>
        <v>80.5</v>
      </c>
      <c r="R49" s="113" t="str">
        <f t="shared" si="7"/>
        <v>38-40</v>
      </c>
      <c r="S49" s="113">
        <f t="shared" si="32"/>
        <v>38</v>
      </c>
      <c r="T49" s="113">
        <f t="shared" si="33"/>
        <v>3</v>
      </c>
      <c r="U49" s="113">
        <f t="shared" si="10"/>
        <v>46</v>
      </c>
      <c r="V49" s="113" t="str">
        <f t="shared" si="11"/>
        <v>муниципальное бюджетное общеобразовательное учреждение «Средняя школа № 65» (Иваново)</v>
      </c>
      <c r="W49" s="113">
        <f>'Рейтинговая таблица организаций'!AD49</f>
        <v>20</v>
      </c>
      <c r="X49" s="113">
        <f>'Рейтинговая таблица организаций'!AE49</f>
        <v>80</v>
      </c>
      <c r="Y49" s="114">
        <f>'Рейтинговая таблица организаций'!AF49</f>
        <v>100</v>
      </c>
      <c r="Z49" s="113">
        <f>'Рейтинговая таблица организаций'!AG49</f>
        <v>68</v>
      </c>
      <c r="AA49" s="113" t="str">
        <f t="shared" si="12"/>
        <v>31-34</v>
      </c>
      <c r="AB49" s="113">
        <f t="shared" si="34"/>
        <v>31</v>
      </c>
      <c r="AC49" s="113">
        <f t="shared" si="35"/>
        <v>4</v>
      </c>
      <c r="AD49" s="113">
        <f t="shared" si="15"/>
        <v>46</v>
      </c>
      <c r="AE49" s="113" t="str">
        <f t="shared" si="16"/>
        <v>муниципальное бюджетное общеобразовательное учреждение «Средняя школа № 65» (Иваново)</v>
      </c>
      <c r="AF49" s="113">
        <f>'Рейтинговая таблица организаций'!AN49</f>
        <v>87</v>
      </c>
      <c r="AG49" s="113">
        <f>'Рейтинговая таблица организаций'!AO49</f>
        <v>88</v>
      </c>
      <c r="AH49" s="113">
        <f>'Рейтинговая таблица организаций'!AP49</f>
        <v>94</v>
      </c>
      <c r="AI49" s="113">
        <f>'Рейтинговая таблица организаций'!AQ49</f>
        <v>88.8</v>
      </c>
      <c r="AJ49" s="113" t="str">
        <f t="shared" si="17"/>
        <v>34</v>
      </c>
      <c r="AK49" s="113">
        <f t="shared" si="36"/>
        <v>34</v>
      </c>
      <c r="AL49" s="113">
        <f t="shared" si="37"/>
        <v>1</v>
      </c>
      <c r="AM49" s="113">
        <f t="shared" si="20"/>
        <v>46</v>
      </c>
      <c r="AN49" s="113" t="str">
        <f t="shared" si="21"/>
        <v>муниципальное бюджетное общеобразовательное учреждение «Средняя школа № 65» (Иваново)</v>
      </c>
      <c r="AO49" s="113">
        <f>'Рейтинговая таблица организаций'!AX49</f>
        <v>80</v>
      </c>
      <c r="AP49" s="113">
        <f>'Рейтинговая таблица организаций'!AY49</f>
        <v>88</v>
      </c>
      <c r="AQ49" s="113">
        <f>'Рейтинговая таблица организаций'!AZ49</f>
        <v>84</v>
      </c>
      <c r="AR49" s="113">
        <f>'Рейтинговая таблица организаций'!BA49</f>
        <v>83.6</v>
      </c>
      <c r="AS49" s="113" t="str">
        <f t="shared" si="22"/>
        <v>34</v>
      </c>
      <c r="AT49" s="113">
        <f t="shared" si="38"/>
        <v>34</v>
      </c>
      <c r="AU49" s="113">
        <f t="shared" si="39"/>
        <v>1</v>
      </c>
      <c r="AV49" s="113">
        <f t="shared" si="25"/>
        <v>46</v>
      </c>
      <c r="AW49" s="113" t="str">
        <f t="shared" si="26"/>
        <v>муниципальное бюджетное общеобразовательное учреждение «Средняя школа № 65» (Иваново)</v>
      </c>
      <c r="AX49" s="113">
        <f>'Рейтинговая таблица организаций'!BB49</f>
        <v>83.34</v>
      </c>
      <c r="AY49" s="113" t="str">
        <f t="shared" si="27"/>
        <v>39</v>
      </c>
      <c r="AZ49" s="113">
        <f t="shared" si="40"/>
        <v>39</v>
      </c>
      <c r="BA49" s="113">
        <f t="shared" si="41"/>
        <v>1</v>
      </c>
    </row>
    <row r="50" spans="1:53" ht="109.2" x14ac:dyDescent="0.3">
      <c r="A50" s="70">
        <v>47</v>
      </c>
      <c r="B50" s="113" t="str">
        <f>CONCATENATE(Лист1!E49, " (", Лист1!C49, ")")</f>
        <v>муниципальное бюджетное общеобразовательное учреждение «Средняя школа № 66» (Иваново)</v>
      </c>
      <c r="C50" s="113">
        <f>'Рейтинговая таблица организаций'!C50</f>
        <v>103</v>
      </c>
      <c r="D50" s="113">
        <f t="shared" si="0"/>
        <v>47</v>
      </c>
      <c r="E50" s="113" t="str">
        <f t="shared" si="1"/>
        <v>муниципальное бюджетное общеобразовательное учреждение «Средняя школа № 66» (Иваново)</v>
      </c>
      <c r="F50" s="113">
        <f>'Рейтинговая таблица организаций'!M50</f>
        <v>99</v>
      </c>
      <c r="G50" s="113">
        <f>'Рейтинговая таблица организаций'!N50</f>
        <v>100</v>
      </c>
      <c r="H50" s="113">
        <f>'Рейтинговая таблица организаций'!O50</f>
        <v>86</v>
      </c>
      <c r="I50" s="113">
        <f>'Рейтинговая таблица организаций'!P50</f>
        <v>94.1</v>
      </c>
      <c r="J50" s="113" t="str">
        <f t="shared" si="2"/>
        <v>43</v>
      </c>
      <c r="K50" s="113">
        <f t="shared" si="30"/>
        <v>43</v>
      </c>
      <c r="L50" s="113">
        <f t="shared" si="31"/>
        <v>1</v>
      </c>
      <c r="M50" s="113">
        <f t="shared" si="5"/>
        <v>47</v>
      </c>
      <c r="N50" s="113" t="str">
        <f t="shared" si="6"/>
        <v>муниципальное бюджетное общеобразовательное учреждение «Средняя школа № 66» (Иваново)</v>
      </c>
      <c r="O50" s="113">
        <f>'Рейтинговая таблица организаций'!V50</f>
        <v>100</v>
      </c>
      <c r="P50" s="113">
        <f>'Рейтинговая таблица организаций'!X50</f>
        <v>63</v>
      </c>
      <c r="Q50" s="113">
        <f>'Рейтинговая таблица организаций'!Y50</f>
        <v>81.5</v>
      </c>
      <c r="R50" s="113" t="str">
        <f t="shared" si="7"/>
        <v>35</v>
      </c>
      <c r="S50" s="113">
        <f t="shared" si="32"/>
        <v>35</v>
      </c>
      <c r="T50" s="113">
        <f t="shared" si="33"/>
        <v>1</v>
      </c>
      <c r="U50" s="113">
        <f t="shared" si="10"/>
        <v>47</v>
      </c>
      <c r="V50" s="113" t="str">
        <f t="shared" si="11"/>
        <v>муниципальное бюджетное общеобразовательное учреждение «Средняя школа № 66» (Иваново)</v>
      </c>
      <c r="W50" s="113">
        <f>'Рейтинговая таблица организаций'!AD50</f>
        <v>60</v>
      </c>
      <c r="X50" s="113">
        <f>'Рейтинговая таблица организаций'!AE50</f>
        <v>60</v>
      </c>
      <c r="Y50" s="114">
        <f>'Рейтинговая таблица организаций'!AF50</f>
        <v>75</v>
      </c>
      <c r="Z50" s="113">
        <f>'Рейтинговая таблица организаций'!AG50</f>
        <v>64.5</v>
      </c>
      <c r="AA50" s="113" t="str">
        <f t="shared" si="12"/>
        <v>36</v>
      </c>
      <c r="AB50" s="113">
        <f t="shared" si="34"/>
        <v>36</v>
      </c>
      <c r="AC50" s="113">
        <f t="shared" si="35"/>
        <v>1</v>
      </c>
      <c r="AD50" s="113">
        <f t="shared" si="15"/>
        <v>47</v>
      </c>
      <c r="AE50" s="113" t="str">
        <f t="shared" si="16"/>
        <v>муниципальное бюджетное общеобразовательное учреждение «Средняя школа № 66» (Иваново)</v>
      </c>
      <c r="AF50" s="113">
        <f>'Рейтинговая таблица организаций'!AN50</f>
        <v>81</v>
      </c>
      <c r="AG50" s="113">
        <f>'Рейтинговая таблица организаций'!AO50</f>
        <v>72</v>
      </c>
      <c r="AH50" s="113">
        <f>'Рейтинговая таблица организаций'!AP50</f>
        <v>84</v>
      </c>
      <c r="AI50" s="113">
        <f>'Рейтинговая таблица организаций'!AQ50</f>
        <v>78</v>
      </c>
      <c r="AJ50" s="113" t="str">
        <f t="shared" si="17"/>
        <v>48</v>
      </c>
      <c r="AK50" s="113">
        <f t="shared" si="36"/>
        <v>48</v>
      </c>
      <c r="AL50" s="113">
        <f t="shared" si="37"/>
        <v>1</v>
      </c>
      <c r="AM50" s="113">
        <f t="shared" si="20"/>
        <v>47</v>
      </c>
      <c r="AN50" s="113" t="str">
        <f t="shared" si="21"/>
        <v>муниципальное бюджетное общеобразовательное учреждение «Средняя школа № 66» (Иваново)</v>
      </c>
      <c r="AO50" s="113">
        <f>'Рейтинговая таблица организаций'!AX50</f>
        <v>77</v>
      </c>
      <c r="AP50" s="113">
        <f>'Рейтинговая таблица организаций'!AY50</f>
        <v>83</v>
      </c>
      <c r="AQ50" s="113">
        <f>'Рейтинговая таблица организаций'!AZ50</f>
        <v>82</v>
      </c>
      <c r="AR50" s="113">
        <f>'Рейтинговая таблица организаций'!BA50</f>
        <v>80.7</v>
      </c>
      <c r="AS50" s="113" t="str">
        <f t="shared" si="22"/>
        <v>41</v>
      </c>
      <c r="AT50" s="113">
        <f t="shared" si="38"/>
        <v>41</v>
      </c>
      <c r="AU50" s="113">
        <f t="shared" si="39"/>
        <v>1</v>
      </c>
      <c r="AV50" s="113">
        <f t="shared" si="25"/>
        <v>47</v>
      </c>
      <c r="AW50" s="113" t="str">
        <f t="shared" si="26"/>
        <v>муниципальное бюджетное общеобразовательное учреждение «Средняя школа № 66» (Иваново)</v>
      </c>
      <c r="AX50" s="113">
        <f>'Рейтинговая таблица организаций'!BB50</f>
        <v>79.760000000000005</v>
      </c>
      <c r="AY50" s="113" t="str">
        <f t="shared" si="27"/>
        <v>42</v>
      </c>
      <c r="AZ50" s="113">
        <f t="shared" si="40"/>
        <v>42</v>
      </c>
      <c r="BA50" s="113">
        <f t="shared" si="41"/>
        <v>1</v>
      </c>
    </row>
    <row r="51" spans="1:53" ht="109.2" x14ac:dyDescent="0.3">
      <c r="A51" s="70">
        <v>48</v>
      </c>
      <c r="B51" s="113" t="str">
        <f>CONCATENATE(Лист1!E50, " (", Лист1!C50, ")")</f>
        <v>муниципальное бюджетное общеобразовательное учреждение «Лицей № 67» (Иваново)</v>
      </c>
      <c r="C51" s="113">
        <f>'Рейтинговая таблица организаций'!C51</f>
        <v>600</v>
      </c>
      <c r="D51" s="113">
        <f t="shared" si="0"/>
        <v>48</v>
      </c>
      <c r="E51" s="113" t="str">
        <f t="shared" si="1"/>
        <v>муниципальное бюджетное общеобразовательное учреждение «Лицей № 67» (Иваново)</v>
      </c>
      <c r="F51" s="113">
        <f>'Рейтинговая таблица организаций'!M51</f>
        <v>100</v>
      </c>
      <c r="G51" s="113">
        <f>'Рейтинговая таблица организаций'!N51</f>
        <v>100</v>
      </c>
      <c r="H51" s="113">
        <f>'Рейтинговая таблица организаций'!O51</f>
        <v>94</v>
      </c>
      <c r="I51" s="113">
        <f>'Рейтинговая таблица организаций'!P51</f>
        <v>97.6</v>
      </c>
      <c r="J51" s="113" t="str">
        <f t="shared" si="2"/>
        <v>23</v>
      </c>
      <c r="K51" s="113">
        <f t="shared" si="30"/>
        <v>23</v>
      </c>
      <c r="L51" s="113">
        <f t="shared" si="31"/>
        <v>1</v>
      </c>
      <c r="M51" s="113">
        <f t="shared" si="5"/>
        <v>48</v>
      </c>
      <c r="N51" s="113" t="str">
        <f t="shared" si="6"/>
        <v>муниципальное бюджетное общеобразовательное учреждение «Лицей № 67» (Иваново)</v>
      </c>
      <c r="O51" s="113">
        <f>'Рейтинговая таблица организаций'!V51</f>
        <v>100</v>
      </c>
      <c r="P51" s="113">
        <f>'Рейтинговая таблица организаций'!X51</f>
        <v>76</v>
      </c>
      <c r="Q51" s="113">
        <f>'Рейтинговая таблица организаций'!Y51</f>
        <v>88</v>
      </c>
      <c r="R51" s="113" t="str">
        <f t="shared" si="7"/>
        <v>29-30</v>
      </c>
      <c r="S51" s="113">
        <f t="shared" si="32"/>
        <v>29</v>
      </c>
      <c r="T51" s="113">
        <f t="shared" si="33"/>
        <v>2</v>
      </c>
      <c r="U51" s="113">
        <f t="shared" si="10"/>
        <v>48</v>
      </c>
      <c r="V51" s="113" t="str">
        <f t="shared" si="11"/>
        <v>муниципальное бюджетное общеобразовательное учреждение «Лицей № 67» (Иваново)</v>
      </c>
      <c r="W51" s="113">
        <f>'Рейтинговая таблица организаций'!AD51</f>
        <v>40</v>
      </c>
      <c r="X51" s="113">
        <f>'Рейтинговая таблица организаций'!AE51</f>
        <v>80</v>
      </c>
      <c r="Y51" s="114">
        <f>'Рейтинговая таблица организаций'!AF51</f>
        <v>82.352941176470594</v>
      </c>
      <c r="Z51" s="113">
        <f>'Рейтинговая таблица организаций'!AG51</f>
        <v>68.7</v>
      </c>
      <c r="AA51" s="113" t="str">
        <f t="shared" si="12"/>
        <v>29</v>
      </c>
      <c r="AB51" s="113">
        <f t="shared" si="34"/>
        <v>29</v>
      </c>
      <c r="AC51" s="113">
        <f t="shared" si="35"/>
        <v>1</v>
      </c>
      <c r="AD51" s="113">
        <f t="shared" si="15"/>
        <v>48</v>
      </c>
      <c r="AE51" s="113" t="str">
        <f t="shared" si="16"/>
        <v>муниципальное бюджетное общеобразовательное учреждение «Лицей № 67» (Иваново)</v>
      </c>
      <c r="AF51" s="113">
        <f>'Рейтинговая таблица организаций'!AN51</f>
        <v>95</v>
      </c>
      <c r="AG51" s="113">
        <f>'Рейтинговая таблица организаций'!AO51</f>
        <v>95</v>
      </c>
      <c r="AH51" s="113">
        <f>'Рейтинговая таблица организаций'!AP51</f>
        <v>98</v>
      </c>
      <c r="AI51" s="113">
        <f>'Рейтинговая таблица организаций'!AQ51</f>
        <v>95.6</v>
      </c>
      <c r="AJ51" s="113" t="str">
        <f t="shared" si="17"/>
        <v>15</v>
      </c>
      <c r="AK51" s="113">
        <f t="shared" si="36"/>
        <v>15</v>
      </c>
      <c r="AL51" s="113">
        <f t="shared" si="37"/>
        <v>1</v>
      </c>
      <c r="AM51" s="113">
        <f t="shared" si="20"/>
        <v>48</v>
      </c>
      <c r="AN51" s="113" t="str">
        <f t="shared" si="21"/>
        <v>муниципальное бюджетное общеобразовательное учреждение «Лицей № 67» (Иваново)</v>
      </c>
      <c r="AO51" s="113">
        <f>'Рейтинговая таблица организаций'!AX51</f>
        <v>91</v>
      </c>
      <c r="AP51" s="113">
        <f>'Рейтинговая таблица организаций'!AY51</f>
        <v>84</v>
      </c>
      <c r="AQ51" s="113">
        <f>'Рейтинговая таблица организаций'!AZ51</f>
        <v>94</v>
      </c>
      <c r="AR51" s="113">
        <f>'Рейтинговая таблица организаций'!BA51</f>
        <v>91.1</v>
      </c>
      <c r="AS51" s="113" t="str">
        <f t="shared" si="22"/>
        <v>25</v>
      </c>
      <c r="AT51" s="113">
        <f t="shared" si="38"/>
        <v>25</v>
      </c>
      <c r="AU51" s="113">
        <f t="shared" si="39"/>
        <v>1</v>
      </c>
      <c r="AV51" s="113">
        <f t="shared" si="25"/>
        <v>48</v>
      </c>
      <c r="AW51" s="113" t="str">
        <f t="shared" si="26"/>
        <v>муниципальное бюджетное общеобразовательное учреждение «Лицей № 67» (Иваново)</v>
      </c>
      <c r="AX51" s="113">
        <f>'Рейтинговая таблица организаций'!BB51</f>
        <v>88.2</v>
      </c>
      <c r="AY51" s="113" t="str">
        <f t="shared" si="27"/>
        <v>23-24</v>
      </c>
      <c r="AZ51" s="113">
        <f t="shared" si="40"/>
        <v>23</v>
      </c>
      <c r="BA51" s="113">
        <f t="shared" si="41"/>
        <v>2</v>
      </c>
    </row>
    <row r="52" spans="1:53" ht="109.2" x14ac:dyDescent="0.3">
      <c r="A52" s="70">
        <v>49</v>
      </c>
      <c r="B52" s="113" t="str">
        <f>CONCATENATE(Лист1!E51, " (", Лист1!C51, ")")</f>
        <v>муниципальное бюджетное общеобразовательное учреждение «Средняя школа № 68» (Иваново)</v>
      </c>
      <c r="C52" s="113">
        <f>'Рейтинговая таблица организаций'!C52</f>
        <v>271</v>
      </c>
      <c r="D52" s="113">
        <f t="shared" si="0"/>
        <v>49</v>
      </c>
      <c r="E52" s="113" t="str">
        <f t="shared" si="1"/>
        <v>муниципальное бюджетное общеобразовательное учреждение «Средняя школа № 68» (Иваново)</v>
      </c>
      <c r="F52" s="113">
        <f>'Рейтинговая таблица организаций'!M52</f>
        <v>100</v>
      </c>
      <c r="G52" s="113">
        <f>'Рейтинговая таблица организаций'!N52</f>
        <v>100</v>
      </c>
      <c r="H52" s="113">
        <f>'Рейтинговая таблица организаций'!O52</f>
        <v>91</v>
      </c>
      <c r="I52" s="113">
        <f>'Рейтинговая таблица организаций'!P52</f>
        <v>96.4</v>
      </c>
      <c r="J52" s="113" t="str">
        <f t="shared" si="2"/>
        <v>34-35</v>
      </c>
      <c r="K52" s="113">
        <f t="shared" si="30"/>
        <v>34</v>
      </c>
      <c r="L52" s="113">
        <f t="shared" si="31"/>
        <v>2</v>
      </c>
      <c r="M52" s="113">
        <f t="shared" si="5"/>
        <v>49</v>
      </c>
      <c r="N52" s="113" t="str">
        <f t="shared" si="6"/>
        <v>муниципальное бюджетное общеобразовательное учреждение «Средняя школа № 68» (Иваново)</v>
      </c>
      <c r="O52" s="113">
        <f>'Рейтинговая таблица организаций'!V52</f>
        <v>100</v>
      </c>
      <c r="P52" s="113">
        <f>'Рейтинговая таблица организаций'!X52</f>
        <v>61</v>
      </c>
      <c r="Q52" s="113">
        <f>'Рейтинговая таблица организаций'!Y52</f>
        <v>80.5</v>
      </c>
      <c r="R52" s="113" t="str">
        <f t="shared" si="7"/>
        <v>38-40</v>
      </c>
      <c r="S52" s="113">
        <f t="shared" si="32"/>
        <v>38</v>
      </c>
      <c r="T52" s="113">
        <f t="shared" si="33"/>
        <v>3</v>
      </c>
      <c r="U52" s="113">
        <f t="shared" si="10"/>
        <v>49</v>
      </c>
      <c r="V52" s="113" t="str">
        <f t="shared" si="11"/>
        <v>муниципальное бюджетное общеобразовательное учреждение «Средняя школа № 68» (Иваново)</v>
      </c>
      <c r="W52" s="113">
        <f>'Рейтинговая таблица организаций'!AD52</f>
        <v>40</v>
      </c>
      <c r="X52" s="113">
        <f>'Рейтинговая таблица организаций'!AE52</f>
        <v>80</v>
      </c>
      <c r="Y52" s="114">
        <f>'Рейтинговая таблица организаций'!AF52</f>
        <v>94.444444444444443</v>
      </c>
      <c r="Z52" s="113">
        <f>'Рейтинговая таблица организаций'!AG52</f>
        <v>72.3</v>
      </c>
      <c r="AA52" s="113" t="str">
        <f t="shared" si="12"/>
        <v>23</v>
      </c>
      <c r="AB52" s="113">
        <f t="shared" si="34"/>
        <v>23</v>
      </c>
      <c r="AC52" s="113">
        <f t="shared" si="35"/>
        <v>1</v>
      </c>
      <c r="AD52" s="113">
        <f t="shared" si="15"/>
        <v>49</v>
      </c>
      <c r="AE52" s="113" t="str">
        <f t="shared" si="16"/>
        <v>муниципальное бюджетное общеобразовательное учреждение «Средняя школа № 68» (Иваново)</v>
      </c>
      <c r="AF52" s="113">
        <f>'Рейтинговая таблица организаций'!AN52</f>
        <v>80</v>
      </c>
      <c r="AG52" s="113">
        <f>'Рейтинговая таблица организаций'!AO52</f>
        <v>83</v>
      </c>
      <c r="AH52" s="113">
        <f>'Рейтинговая таблица организаций'!AP52</f>
        <v>92</v>
      </c>
      <c r="AI52" s="113">
        <f>'Рейтинговая таблица организаций'!AQ52</f>
        <v>83.6</v>
      </c>
      <c r="AJ52" s="113" t="str">
        <f t="shared" si="17"/>
        <v>44</v>
      </c>
      <c r="AK52" s="113">
        <f t="shared" si="36"/>
        <v>44</v>
      </c>
      <c r="AL52" s="113">
        <f t="shared" si="37"/>
        <v>1</v>
      </c>
      <c r="AM52" s="113">
        <f t="shared" si="20"/>
        <v>49</v>
      </c>
      <c r="AN52" s="113" t="str">
        <f t="shared" si="21"/>
        <v>муниципальное бюджетное общеобразовательное учреждение «Средняя школа № 68» (Иваново)</v>
      </c>
      <c r="AO52" s="113">
        <f>'Рейтинговая таблица организаций'!AX52</f>
        <v>69</v>
      </c>
      <c r="AP52" s="113">
        <f>'Рейтинговая таблица организаций'!AY52</f>
        <v>80</v>
      </c>
      <c r="AQ52" s="113">
        <f>'Рейтинговая таблица организаций'!AZ52</f>
        <v>80</v>
      </c>
      <c r="AR52" s="113">
        <f>'Рейтинговая таблица организаций'!BA52</f>
        <v>76.7</v>
      </c>
      <c r="AS52" s="113" t="str">
        <f t="shared" si="22"/>
        <v>44</v>
      </c>
      <c r="AT52" s="113">
        <f t="shared" si="38"/>
        <v>44</v>
      </c>
      <c r="AU52" s="113">
        <f t="shared" si="39"/>
        <v>1</v>
      </c>
      <c r="AV52" s="113">
        <f t="shared" si="25"/>
        <v>49</v>
      </c>
      <c r="AW52" s="113" t="str">
        <f t="shared" si="26"/>
        <v>муниципальное бюджетное общеобразовательное учреждение «Средняя школа № 68» (Иваново)</v>
      </c>
      <c r="AX52" s="113">
        <f>'Рейтинговая таблица организаций'!BB52</f>
        <v>81.899999999999991</v>
      </c>
      <c r="AY52" s="113" t="str">
        <f t="shared" si="27"/>
        <v>41</v>
      </c>
      <c r="AZ52" s="113">
        <f t="shared" si="40"/>
        <v>41</v>
      </c>
      <c r="BA52" s="113">
        <f t="shared" si="41"/>
        <v>1</v>
      </c>
    </row>
    <row r="53" spans="1:53" x14ac:dyDescent="0.3">
      <c r="E53" s="71" t="s">
        <v>420</v>
      </c>
      <c r="F53" s="72">
        <f>AVERAGE(F4:F52)</f>
        <v>96.755102040816325</v>
      </c>
      <c r="G53" s="72">
        <f>AVERAGE(G4:G52)</f>
        <v>99.795918367346943</v>
      </c>
      <c r="H53" s="72">
        <f>AVERAGE(H4:H52)</f>
        <v>93.816326530612244</v>
      </c>
      <c r="I53" s="72">
        <f>AVERAGE(I4:I52)</f>
        <v>96.491836734693905</v>
      </c>
      <c r="N53" s="71" t="s">
        <v>420</v>
      </c>
      <c r="O53" s="72">
        <f>AVERAGE(O4:O52)</f>
        <v>99.183673469387756</v>
      </c>
      <c r="P53" s="72">
        <f>AVERAGE(P4:P52)</f>
        <v>78.102040816326536</v>
      </c>
      <c r="Q53" s="72">
        <f>AVERAGE(Q4:Q52)</f>
        <v>88.642857142857139</v>
      </c>
      <c r="R53" s="72"/>
      <c r="V53" s="71" t="s">
        <v>420</v>
      </c>
      <c r="W53" s="72">
        <f>AVERAGE(W4:W52)</f>
        <v>46.122448979591837</v>
      </c>
      <c r="X53" s="72">
        <f>AVERAGE(X4:X52)</f>
        <v>80.816326530612244</v>
      </c>
      <c r="Y53" s="72">
        <f>AVERAGE(Y4:Y52)</f>
        <v>85.841590183692986</v>
      </c>
      <c r="Z53" s="72">
        <f>AVERAGE(Z4:Z52)</f>
        <v>71.916326530612224</v>
      </c>
      <c r="AE53" s="71" t="s">
        <v>420</v>
      </c>
      <c r="AF53" s="72">
        <f>AVERAGE(AF4:AF52)</f>
        <v>90.877551020408163</v>
      </c>
      <c r="AG53" s="72">
        <f>AVERAGE(AG4:AG52)</f>
        <v>90.448979591836732</v>
      </c>
      <c r="AH53" s="72">
        <f>AVERAGE(AH4:AH52)</f>
        <v>95.061224489795919</v>
      </c>
      <c r="AI53" s="72">
        <f>AVERAGE(AI4:AI52)</f>
        <v>91.542857142857144</v>
      </c>
      <c r="AN53" s="71" t="s">
        <v>420</v>
      </c>
      <c r="AO53" s="72">
        <f>AVERAGE(AO4:AO52)</f>
        <v>86.061224489795919</v>
      </c>
      <c r="AP53" s="72">
        <f>AVERAGE(AP4:AP52)</f>
        <v>89.816326530612244</v>
      </c>
      <c r="AQ53" s="72">
        <f>AVERAGE(AQ4:AQ52)</f>
        <v>89.204081632653057</v>
      </c>
      <c r="AR53" s="72">
        <f>AVERAGE(AR4:AR52)</f>
        <v>88.383673469387759</v>
      </c>
    </row>
    <row r="56" spans="1:53" x14ac:dyDescent="0.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row>
  </sheetData>
  <mergeCells count="42">
    <mergeCell ref="F2:F3"/>
    <mergeCell ref="G2:G3"/>
    <mergeCell ref="H2:H3"/>
    <mergeCell ref="I1:I3"/>
    <mergeCell ref="J1:J3"/>
    <mergeCell ref="A1:A3"/>
    <mergeCell ref="B1:B3"/>
    <mergeCell ref="C1:C3"/>
    <mergeCell ref="D1:D3"/>
    <mergeCell ref="E1:E3"/>
    <mergeCell ref="Z1:Z3"/>
    <mergeCell ref="AA1:AA3"/>
    <mergeCell ref="W1:Y1"/>
    <mergeCell ref="O1:P1"/>
    <mergeCell ref="F1:H1"/>
    <mergeCell ref="M1:M3"/>
    <mergeCell ref="N1:N3"/>
    <mergeCell ref="O2:O3"/>
    <mergeCell ref="P2:P3"/>
    <mergeCell ref="Q1:Q3"/>
    <mergeCell ref="R1:R3"/>
    <mergeCell ref="U1:U3"/>
    <mergeCell ref="V1:V3"/>
    <mergeCell ref="W2:W3"/>
    <mergeCell ref="X2:X3"/>
    <mergeCell ref="Y2:Y3"/>
    <mergeCell ref="AD1:AD3"/>
    <mergeCell ref="AE1:AE3"/>
    <mergeCell ref="AF2:AF3"/>
    <mergeCell ref="AF1:AH1"/>
    <mergeCell ref="AQ2:AQ3"/>
    <mergeCell ref="AR1:AR3"/>
    <mergeCell ref="AS1:AS3"/>
    <mergeCell ref="AG2:AG3"/>
    <mergeCell ref="AH2:AH3"/>
    <mergeCell ref="AI1:AI3"/>
    <mergeCell ref="AJ1:AJ3"/>
    <mergeCell ref="AP2:AP3"/>
    <mergeCell ref="AO2:AO3"/>
    <mergeCell ref="AN1:AN3"/>
    <mergeCell ref="AM1:AM3"/>
    <mergeCell ref="AO1:AQ1"/>
  </mergeCells>
  <pageMargins left="0.70000004768371604" right="0.70000004768371604" top="0.75" bottom="0.75" header="0.30000001192092901" footer="0.30000001192092901"/>
  <pageSetup paperSize="9"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workbookViewId="0">
      <pane xSplit="4" ySplit="1" topLeftCell="E2" activePane="bottomRight" state="frozen"/>
      <selection pane="topRight" activeCell="E1" sqref="E1"/>
      <selection pane="bottomLeft" activeCell="A2" sqref="A2"/>
      <selection pane="bottomRight" activeCell="I4" sqref="I4"/>
    </sheetView>
  </sheetViews>
  <sheetFormatPr defaultColWidth="9.109375" defaultRowHeight="14.4" x14ac:dyDescent="0.3"/>
  <cols>
    <col min="1" max="1" width="4.109375" customWidth="1"/>
    <col min="2" max="2" width="5.88671875" customWidth="1"/>
    <col min="4" max="4" width="21.5546875" customWidth="1"/>
    <col min="5" max="8" width="7.6640625" customWidth="1"/>
    <col min="9" max="9" width="9.44140625" bestFit="1" customWidth="1"/>
    <col min="10" max="11" width="9.33203125" bestFit="1" customWidth="1"/>
  </cols>
  <sheetData>
    <row r="1" spans="1:24" x14ac:dyDescent="0.3">
      <c r="A1" s="11" t="s">
        <v>421</v>
      </c>
      <c r="B1" s="11" t="s">
        <v>422</v>
      </c>
      <c r="C1" s="11" t="s">
        <v>334</v>
      </c>
      <c r="D1" s="11" t="s">
        <v>423</v>
      </c>
      <c r="E1" s="86" t="s">
        <v>424</v>
      </c>
      <c r="F1" s="86" t="s">
        <v>425</v>
      </c>
      <c r="G1" s="86" t="s">
        <v>426</v>
      </c>
      <c r="H1" s="86" t="s">
        <v>427</v>
      </c>
      <c r="I1" s="74" t="s">
        <v>428</v>
      </c>
      <c r="J1" s="74" t="s">
        <v>429</v>
      </c>
      <c r="K1" s="74" t="s">
        <v>430</v>
      </c>
      <c r="L1" s="87" t="s">
        <v>431</v>
      </c>
      <c r="M1" s="87" t="s">
        <v>432</v>
      </c>
      <c r="N1" s="87" t="s">
        <v>433</v>
      </c>
      <c r="O1" s="87" t="s">
        <v>434</v>
      </c>
      <c r="P1" s="88" t="s">
        <v>435</v>
      </c>
      <c r="Q1" s="88" t="s">
        <v>436</v>
      </c>
      <c r="R1" s="88" t="s">
        <v>437</v>
      </c>
      <c r="S1" s="88" t="s">
        <v>438</v>
      </c>
      <c r="T1" s="89" t="s">
        <v>439</v>
      </c>
      <c r="U1" s="89" t="s">
        <v>440</v>
      </c>
      <c r="V1" s="89" t="s">
        <v>441</v>
      </c>
      <c r="W1" s="89" t="s">
        <v>442</v>
      </c>
      <c r="X1" s="11" t="s">
        <v>13</v>
      </c>
    </row>
    <row r="2" spans="1:24" ht="69" x14ac:dyDescent="0.3">
      <c r="A2" s="13">
        <v>1</v>
      </c>
      <c r="B2" s="13">
        <f>Лист1!B3</f>
        <v>2</v>
      </c>
      <c r="C2" s="13" t="str">
        <f>Лист1!C3</f>
        <v>Иваново</v>
      </c>
      <c r="D2" s="112" t="str">
        <f>'Рейтинговая таблица организаций'!B4</f>
        <v>муниципальное бюджетное общеобразовательное учреждение «Средняя школа № 1»</v>
      </c>
      <c r="E2" s="13">
        <f>'Рейтинговая таблица организаций'!M4</f>
        <v>100</v>
      </c>
      <c r="F2" s="13">
        <f>'Рейтинговая таблица организаций'!N4</f>
        <v>100</v>
      </c>
      <c r="G2" s="13">
        <f>'Рейтинговая таблица организаций'!O4</f>
        <v>98</v>
      </c>
      <c r="H2" s="13">
        <f>'Рейтинговая таблица организаций'!P4</f>
        <v>99.2</v>
      </c>
      <c r="I2" s="13">
        <f>'Рейтинговая таблица организаций'!V4</f>
        <v>100</v>
      </c>
      <c r="J2" s="13">
        <f>'Рейтинговая таблица организаций'!X4</f>
        <v>87</v>
      </c>
      <c r="K2" s="13">
        <f>'Рейтинговая таблица организаций'!Y4</f>
        <v>93.5</v>
      </c>
      <c r="L2" s="13">
        <f>'Рейтинговая таблица организаций'!AD4</f>
        <v>60</v>
      </c>
      <c r="M2" s="13">
        <f>'Рейтинговая таблица организаций'!AE4</f>
        <v>80</v>
      </c>
      <c r="N2" s="75">
        <f>'Рейтинговая таблица организаций'!AF4</f>
        <v>91.304347826086953</v>
      </c>
      <c r="O2" s="13">
        <f>'Рейтинговая таблица организаций'!AG4</f>
        <v>77.400000000000006</v>
      </c>
      <c r="P2" s="13">
        <f>'Рейтинговая таблица организаций'!AN4</f>
        <v>92</v>
      </c>
      <c r="Q2" s="13">
        <f>'Рейтинговая таблица организаций'!AO4</f>
        <v>94</v>
      </c>
      <c r="R2" s="13">
        <f>'Рейтинговая таблица организаций'!AP4</f>
        <v>98</v>
      </c>
      <c r="S2" s="13">
        <f>'Рейтинговая таблица организаций'!AQ4</f>
        <v>94</v>
      </c>
      <c r="T2" s="13">
        <f>'Рейтинговая таблица организаций'!AX4</f>
        <v>91</v>
      </c>
      <c r="U2" s="13">
        <f>'Рейтинговая таблица организаций'!AY4</f>
        <v>92</v>
      </c>
      <c r="V2" s="13">
        <f>'Рейтинговая таблица организаций'!AZ4</f>
        <v>93</v>
      </c>
      <c r="W2" s="13">
        <f>'Рейтинговая таблица организаций'!BA4</f>
        <v>92.2</v>
      </c>
      <c r="X2" s="13">
        <f>'Рейтинговая таблица организаций'!BB4</f>
        <v>91.26</v>
      </c>
    </row>
    <row r="3" spans="1:24" ht="69" x14ac:dyDescent="0.3">
      <c r="A3" s="13">
        <v>2</v>
      </c>
      <c r="B3" s="13">
        <f>Лист1!B4</f>
        <v>2</v>
      </c>
      <c r="C3" s="13" t="str">
        <f>Лист1!C4</f>
        <v>Иваново</v>
      </c>
      <c r="D3" s="112" t="str">
        <f>'Рейтинговая таблица организаций'!B5</f>
        <v>муниципальное бюджетное общеобразовательное учреждение «Средняя школа № 2»</v>
      </c>
      <c r="E3" s="13">
        <f>'Рейтинговая таблица организаций'!M5</f>
        <v>100</v>
      </c>
      <c r="F3" s="13">
        <f>'Рейтинговая таблица организаций'!N5</f>
        <v>100</v>
      </c>
      <c r="G3" s="13">
        <f>'Рейтинговая таблица организаций'!O5</f>
        <v>93</v>
      </c>
      <c r="H3" s="13">
        <f>'Рейтинговая таблица организаций'!P5</f>
        <v>97.2</v>
      </c>
      <c r="I3" s="13">
        <f>'Рейтинговая таблица организаций'!V5</f>
        <v>100</v>
      </c>
      <c r="J3" s="13">
        <f>'Рейтинговая таблица организаций'!X5</f>
        <v>72</v>
      </c>
      <c r="K3" s="13">
        <f>'Рейтинговая таблица организаций'!Y5</f>
        <v>86</v>
      </c>
      <c r="L3" s="13">
        <f>'Рейтинговая таблица организаций'!AD5</f>
        <v>100</v>
      </c>
      <c r="M3" s="13">
        <f>'Рейтинговая таблица организаций'!AE5</f>
        <v>100</v>
      </c>
      <c r="N3" s="75">
        <f>'Рейтинговая таблица организаций'!AF5</f>
        <v>80</v>
      </c>
      <c r="O3" s="13">
        <f>'Рейтинговая таблица организаций'!AG5</f>
        <v>94</v>
      </c>
      <c r="P3" s="13">
        <f>'Рейтинговая таблица организаций'!AN5</f>
        <v>90</v>
      </c>
      <c r="Q3" s="13">
        <f>'Рейтинговая таблица организаций'!AO5</f>
        <v>87</v>
      </c>
      <c r="R3" s="13">
        <f>'Рейтинговая таблица организаций'!AP5</f>
        <v>96</v>
      </c>
      <c r="S3" s="13">
        <f>'Рейтинговая таблица организаций'!AQ5</f>
        <v>90</v>
      </c>
      <c r="T3" s="13">
        <f>'Рейтинговая таблица организаций'!AX5</f>
        <v>80</v>
      </c>
      <c r="U3" s="13">
        <f>'Рейтинговая таблица организаций'!AY5</f>
        <v>90</v>
      </c>
      <c r="V3" s="13">
        <f>'Рейтинговая таблица организаций'!AZ5</f>
        <v>87</v>
      </c>
      <c r="W3" s="13">
        <f>'Рейтинговая таблица организаций'!BA5</f>
        <v>85.5</v>
      </c>
      <c r="X3" s="13">
        <f>'Рейтинговая таблица организаций'!BB5</f>
        <v>90.539999999999992</v>
      </c>
    </row>
    <row r="4" spans="1:24" ht="69" x14ac:dyDescent="0.3">
      <c r="A4" s="13">
        <v>3</v>
      </c>
      <c r="B4" s="13">
        <f>Лист1!B5</f>
        <v>2</v>
      </c>
      <c r="C4" s="13" t="str">
        <f>Лист1!C5</f>
        <v>Иваново</v>
      </c>
      <c r="D4" s="112" t="str">
        <f>'Рейтинговая таблица организаций'!B6</f>
        <v>муниципальное бюджетное общеобразовательное учреждение «Гимназия № 3»</v>
      </c>
      <c r="E4" s="13">
        <f>'Рейтинговая таблица организаций'!M6</f>
        <v>97</v>
      </c>
      <c r="F4" s="13">
        <f>'Рейтинговая таблица организаций'!N6</f>
        <v>100</v>
      </c>
      <c r="G4" s="13">
        <f>'Рейтинговая таблица организаций'!O6</f>
        <v>100</v>
      </c>
      <c r="H4" s="13">
        <f>'Рейтинговая таблица организаций'!P6</f>
        <v>99.1</v>
      </c>
      <c r="I4" s="13">
        <f>'Рейтинговая таблица организаций'!V6</f>
        <v>100</v>
      </c>
      <c r="J4" s="13">
        <f>'Рейтинговая таблица организаций'!X6</f>
        <v>100</v>
      </c>
      <c r="K4" s="13">
        <f>'Рейтинговая таблица организаций'!Y6</f>
        <v>100</v>
      </c>
      <c r="L4" s="13">
        <f>'Рейтинговая таблица организаций'!AD6</f>
        <v>80</v>
      </c>
      <c r="M4" s="13">
        <f>'Рейтинговая таблица организаций'!AE6</f>
        <v>80</v>
      </c>
      <c r="N4" s="75">
        <f>'Рейтинговая таблица организаций'!AF6</f>
        <v>100</v>
      </c>
      <c r="O4" s="13">
        <f>'Рейтинговая таблица организаций'!AG6</f>
        <v>86</v>
      </c>
      <c r="P4" s="13">
        <f>'Рейтинговая таблица организаций'!AN6</f>
        <v>98</v>
      </c>
      <c r="Q4" s="13">
        <f>'Рейтинговая таблица организаций'!AO6</f>
        <v>97</v>
      </c>
      <c r="R4" s="13">
        <f>'Рейтинговая таблица организаций'!AP6</f>
        <v>99</v>
      </c>
      <c r="S4" s="13">
        <f>'Рейтинговая таблица организаций'!AQ6</f>
        <v>97.8</v>
      </c>
      <c r="T4" s="13">
        <f>'Рейтинговая таблица организаций'!AX6</f>
        <v>98</v>
      </c>
      <c r="U4" s="13">
        <f>'Рейтинговая таблица организаций'!AY6</f>
        <v>98</v>
      </c>
      <c r="V4" s="13">
        <f>'Рейтинговая таблица организаций'!AZ6</f>
        <v>97</v>
      </c>
      <c r="W4" s="13">
        <f>'Рейтинговая таблица организаций'!BA6</f>
        <v>97.5</v>
      </c>
      <c r="X4" s="13">
        <f>'Рейтинговая таблица организаций'!BB6</f>
        <v>96.080000000000013</v>
      </c>
    </row>
    <row r="5" spans="1:24" ht="69" x14ac:dyDescent="0.3">
      <c r="A5" s="13">
        <v>4</v>
      </c>
      <c r="B5" s="13">
        <f>Лист1!B6</f>
        <v>2</v>
      </c>
      <c r="C5" s="13" t="str">
        <f>Лист1!C6</f>
        <v>Иваново</v>
      </c>
      <c r="D5" s="112" t="str">
        <f>'Рейтинговая таблица организаций'!B7</f>
        <v>муниципальное бюджетное общеобразовательное учреждение «Средняя школа № 4»</v>
      </c>
      <c r="E5" s="13">
        <f>'Рейтинговая таблица организаций'!M7</f>
        <v>100</v>
      </c>
      <c r="F5" s="13">
        <f>'Рейтинговая таблица организаций'!N7</f>
        <v>100</v>
      </c>
      <c r="G5" s="13">
        <f>'Рейтинговая таблица организаций'!O7</f>
        <v>92</v>
      </c>
      <c r="H5" s="13">
        <f>'Рейтинговая таблица организаций'!P7</f>
        <v>96.8</v>
      </c>
      <c r="I5" s="13">
        <f>'Рейтинговая таблица организаций'!V7</f>
        <v>100</v>
      </c>
      <c r="J5" s="13">
        <f>'Рейтинговая таблица организаций'!X7</f>
        <v>79</v>
      </c>
      <c r="K5" s="13">
        <f>'Рейтинговая таблица организаций'!Y7</f>
        <v>89.5</v>
      </c>
      <c r="L5" s="13">
        <f>'Рейтинговая таблица организаций'!AD7</f>
        <v>0</v>
      </c>
      <c r="M5" s="13">
        <f>'Рейтинговая таблица организаций'!AE7</f>
        <v>100</v>
      </c>
      <c r="N5" s="75">
        <f>'Рейтинговая таблица организаций'!AF7</f>
        <v>74.285714285714292</v>
      </c>
      <c r="O5" s="13">
        <f>'Рейтинговая таблица организаций'!AG7</f>
        <v>62.3</v>
      </c>
      <c r="P5" s="13">
        <f>'Рейтинговая таблица организаций'!AN7</f>
        <v>85</v>
      </c>
      <c r="Q5" s="13">
        <f>'Рейтинговая таблица организаций'!AO7</f>
        <v>85</v>
      </c>
      <c r="R5" s="13">
        <f>'Рейтинговая таблица организаций'!AP7</f>
        <v>95</v>
      </c>
      <c r="S5" s="13">
        <f>'Рейтинговая таблица организаций'!AQ7</f>
        <v>87</v>
      </c>
      <c r="T5" s="13">
        <f>'Рейтинговая таблица организаций'!AX7</f>
        <v>82</v>
      </c>
      <c r="U5" s="13">
        <f>'Рейтинговая таблица организаций'!AY7</f>
        <v>81</v>
      </c>
      <c r="V5" s="13">
        <f>'Рейтинговая таблица организаций'!AZ7</f>
        <v>81</v>
      </c>
      <c r="W5" s="13">
        <f>'Рейтинговая таблица организаций'!BA7</f>
        <v>81.3</v>
      </c>
      <c r="X5" s="13">
        <f>'Рейтинговая таблица организаций'!BB7</f>
        <v>83.38000000000001</v>
      </c>
    </row>
    <row r="6" spans="1:24" ht="69" x14ac:dyDescent="0.3">
      <c r="A6" s="13">
        <v>5</v>
      </c>
      <c r="B6" s="13">
        <f>Лист1!B7</f>
        <v>2</v>
      </c>
      <c r="C6" s="13" t="str">
        <f>Лист1!C7</f>
        <v>Иваново</v>
      </c>
      <c r="D6" s="112" t="str">
        <f>'Рейтинговая таблица организаций'!B8</f>
        <v>муниципальное бюджетное общеобразовательное учреждение «Средняя школа № 5»</v>
      </c>
      <c r="E6" s="13">
        <f>'Рейтинговая таблица организаций'!M8</f>
        <v>98</v>
      </c>
      <c r="F6" s="13">
        <f>'Рейтинговая таблица организаций'!N8</f>
        <v>100</v>
      </c>
      <c r="G6" s="13">
        <f>'Рейтинговая таблица организаций'!O8</f>
        <v>100</v>
      </c>
      <c r="H6" s="13">
        <f>'Рейтинговая таблица организаций'!P8</f>
        <v>99.4</v>
      </c>
      <c r="I6" s="13">
        <f>'Рейтинговая таблица организаций'!V8</f>
        <v>100</v>
      </c>
      <c r="J6" s="13">
        <f>'Рейтинговая таблица организаций'!X8</f>
        <v>99</v>
      </c>
      <c r="K6" s="13">
        <f>'Рейтинговая таблица организаций'!Y8</f>
        <v>99.5</v>
      </c>
      <c r="L6" s="13">
        <f>'Рейтинговая таблица организаций'!AD8</f>
        <v>20</v>
      </c>
      <c r="M6" s="13">
        <f>'Рейтинговая таблица организаций'!AE8</f>
        <v>80</v>
      </c>
      <c r="N6" s="75">
        <f>'Рейтинговая таблица организаций'!AF8</f>
        <v>90.243902439024396</v>
      </c>
      <c r="O6" s="13">
        <f>'Рейтинговая таблица организаций'!AG8</f>
        <v>65.099999999999994</v>
      </c>
      <c r="P6" s="13">
        <f>'Рейтинговая таблица организаций'!AN8</f>
        <v>99</v>
      </c>
      <c r="Q6" s="13">
        <f>'Рейтинговая таблица организаций'!AO8</f>
        <v>99</v>
      </c>
      <c r="R6" s="13">
        <f>'Рейтинговая таблица организаций'!AP8</f>
        <v>100</v>
      </c>
      <c r="S6" s="13">
        <f>'Рейтинговая таблица организаций'!AQ8</f>
        <v>99.2</v>
      </c>
      <c r="T6" s="13">
        <f>'Рейтинговая таблица организаций'!AX8</f>
        <v>99</v>
      </c>
      <c r="U6" s="13">
        <f>'Рейтинговая таблица организаций'!AY8</f>
        <v>100</v>
      </c>
      <c r="V6" s="13">
        <f>'Рейтинговая таблица организаций'!AZ8</f>
        <v>99</v>
      </c>
      <c r="W6" s="13">
        <f>'Рейтинговая таблица организаций'!BA8</f>
        <v>99.2</v>
      </c>
      <c r="X6" s="13">
        <f>'Рейтинговая таблица организаций'!BB8</f>
        <v>92.47999999999999</v>
      </c>
    </row>
    <row r="7" spans="1:24" ht="69" x14ac:dyDescent="0.3">
      <c r="A7" s="13">
        <v>6</v>
      </c>
      <c r="B7" s="13">
        <f>Лист1!B8</f>
        <v>2</v>
      </c>
      <c r="C7" s="13" t="str">
        <f>Лист1!C8</f>
        <v>Иваново</v>
      </c>
      <c r="D7" s="112" t="str">
        <f>'Рейтинговая таблица организаций'!B9</f>
        <v>муниципальное бюджетное общеобразовательное учреждение «Лицей № 6»</v>
      </c>
      <c r="E7" s="13">
        <f>'Рейтинговая таблица организаций'!M9</f>
        <v>100</v>
      </c>
      <c r="F7" s="13">
        <f>'Рейтинговая таблица организаций'!N9</f>
        <v>100</v>
      </c>
      <c r="G7" s="13">
        <f>'Рейтинговая таблица организаций'!O9</f>
        <v>100</v>
      </c>
      <c r="H7" s="13">
        <f>'Рейтинговая таблица организаций'!P9</f>
        <v>100</v>
      </c>
      <c r="I7" s="13">
        <f>'Рейтинговая таблица организаций'!V9</f>
        <v>100</v>
      </c>
      <c r="J7" s="13">
        <f>'Рейтинговая таблица организаций'!X9</f>
        <v>99</v>
      </c>
      <c r="K7" s="13">
        <f>'Рейтинговая таблица организаций'!Y9</f>
        <v>99.5</v>
      </c>
      <c r="L7" s="13">
        <f>'Рейтинговая таблица организаций'!AD9</f>
        <v>20</v>
      </c>
      <c r="M7" s="13">
        <f>'Рейтинговая таблица организаций'!AE9</f>
        <v>80</v>
      </c>
      <c r="N7" s="75">
        <f>'Рейтинговая таблица организаций'!AF9</f>
        <v>100</v>
      </c>
      <c r="O7" s="13">
        <f>'Рейтинговая таблица организаций'!AG9</f>
        <v>68</v>
      </c>
      <c r="P7" s="13">
        <f>'Рейтинговая таблица организаций'!AN9</f>
        <v>99</v>
      </c>
      <c r="Q7" s="13">
        <f>'Рейтинговая таблица организаций'!AO9</f>
        <v>99</v>
      </c>
      <c r="R7" s="13">
        <f>'Рейтинговая таблица организаций'!AP9</f>
        <v>100</v>
      </c>
      <c r="S7" s="13">
        <f>'Рейтинговая таблица организаций'!AQ9</f>
        <v>99.2</v>
      </c>
      <c r="T7" s="13">
        <f>'Рейтинговая таблица организаций'!AX9</f>
        <v>100</v>
      </c>
      <c r="U7" s="13">
        <f>'Рейтинговая таблица организаций'!AY9</f>
        <v>99</v>
      </c>
      <c r="V7" s="13">
        <f>'Рейтинговая таблица организаций'!AZ9</f>
        <v>99</v>
      </c>
      <c r="W7" s="13">
        <f>'Рейтинговая таблица организаций'!BA9</f>
        <v>99.3</v>
      </c>
      <c r="X7" s="13">
        <f>'Рейтинговая таблица организаций'!BB9</f>
        <v>93.2</v>
      </c>
    </row>
    <row r="8" spans="1:24" ht="69" x14ac:dyDescent="0.3">
      <c r="A8" s="13">
        <v>7</v>
      </c>
      <c r="B8" s="13">
        <f>Лист1!B9</f>
        <v>2</v>
      </c>
      <c r="C8" s="13" t="str">
        <f>Лист1!C9</f>
        <v>Иваново</v>
      </c>
      <c r="D8" s="112" t="str">
        <f>'Рейтинговая таблица организаций'!B10</f>
        <v>муниципальное бюджетное общеобразовательное учреждение «Средняя школа № 7»</v>
      </c>
      <c r="E8" s="13">
        <f>'Рейтинговая таблица организаций'!M10</f>
        <v>100</v>
      </c>
      <c r="F8" s="13">
        <f>'Рейтинговая таблица организаций'!N10</f>
        <v>100</v>
      </c>
      <c r="G8" s="13">
        <f>'Рейтинговая таблица организаций'!O10</f>
        <v>97</v>
      </c>
      <c r="H8" s="13">
        <f>'Рейтинговая таблица организаций'!P10</f>
        <v>98.8</v>
      </c>
      <c r="I8" s="13">
        <f>'Рейтинговая таблица организаций'!V10</f>
        <v>100</v>
      </c>
      <c r="J8" s="13">
        <f>'Рейтинговая таблица организаций'!X10</f>
        <v>97</v>
      </c>
      <c r="K8" s="13">
        <f>'Рейтинговая таблица организаций'!Y10</f>
        <v>98.5</v>
      </c>
      <c r="L8" s="13">
        <f>'Рейтинговая таблица организаций'!AD10</f>
        <v>60</v>
      </c>
      <c r="M8" s="13">
        <f>'Рейтинговая таблица организаций'!AE10</f>
        <v>60</v>
      </c>
      <c r="N8" s="75">
        <f>'Рейтинговая таблица организаций'!AF10</f>
        <v>100</v>
      </c>
      <c r="O8" s="13">
        <f>'Рейтинговая таблица организаций'!AG10</f>
        <v>72</v>
      </c>
      <c r="P8" s="13">
        <f>'Рейтинговая таблица организаций'!AN10</f>
        <v>96</v>
      </c>
      <c r="Q8" s="13">
        <f>'Рейтинговая таблица организаций'!AO10</f>
        <v>98</v>
      </c>
      <c r="R8" s="13">
        <f>'Рейтинговая таблица организаций'!AP10</f>
        <v>99</v>
      </c>
      <c r="S8" s="13">
        <f>'Рейтинговая таблица организаций'!AQ10</f>
        <v>97.4</v>
      </c>
      <c r="T8" s="13">
        <f>'Рейтинговая таблица организаций'!AX10</f>
        <v>99</v>
      </c>
      <c r="U8" s="13">
        <f>'Рейтинговая таблица организаций'!AY10</f>
        <v>100</v>
      </c>
      <c r="V8" s="13">
        <f>'Рейтинговая таблица организаций'!AZ10</f>
        <v>101</v>
      </c>
      <c r="W8" s="13">
        <f>'Рейтинговая таблица организаций'!BA10</f>
        <v>100.2</v>
      </c>
      <c r="X8" s="13">
        <f>'Рейтинговая таблица организаций'!BB10</f>
        <v>93.38000000000001</v>
      </c>
    </row>
    <row r="9" spans="1:24" ht="69" x14ac:dyDescent="0.3">
      <c r="A9" s="13">
        <v>8</v>
      </c>
      <c r="B9" s="13">
        <f>Лист1!B10</f>
        <v>2</v>
      </c>
      <c r="C9" s="13" t="str">
        <f>Лист1!C10</f>
        <v>Иваново</v>
      </c>
      <c r="D9" s="112" t="str">
        <f>'Рейтинговая таблица организаций'!B11</f>
        <v>муниципальное бюджетное общеобразовательное учреждение «Средняя школа № 8»</v>
      </c>
      <c r="E9" s="13">
        <f>'Рейтинговая таблица организаций'!M11</f>
        <v>98</v>
      </c>
      <c r="F9" s="13">
        <f>'Рейтинговая таблица организаций'!N11</f>
        <v>100</v>
      </c>
      <c r="G9" s="13">
        <f>'Рейтинговая таблица организаций'!O11</f>
        <v>93</v>
      </c>
      <c r="H9" s="13">
        <f>'Рейтинговая таблица организаций'!P11</f>
        <v>96.6</v>
      </c>
      <c r="I9" s="13">
        <f>'Рейтинговая таблица организаций'!V11</f>
        <v>100</v>
      </c>
      <c r="J9" s="13">
        <f>'Рейтинговая таблица организаций'!X11</f>
        <v>76</v>
      </c>
      <c r="K9" s="13">
        <f>'Рейтинговая таблица организаций'!Y11</f>
        <v>88</v>
      </c>
      <c r="L9" s="13">
        <f>'Рейтинговая таблица организаций'!AD11</f>
        <v>60</v>
      </c>
      <c r="M9" s="13">
        <f>'Рейтинговая таблица организаций'!AE11</f>
        <v>80</v>
      </c>
      <c r="N9" s="75">
        <f>'Рейтинговая таблица организаций'!AF11</f>
        <v>66.666666666666671</v>
      </c>
      <c r="O9" s="13">
        <f>'Рейтинговая таблица организаций'!AG11</f>
        <v>70</v>
      </c>
      <c r="P9" s="13">
        <f>'Рейтинговая таблица организаций'!AN11</f>
        <v>82</v>
      </c>
      <c r="Q9" s="13">
        <f>'Рейтинговая таблица организаций'!AO11</f>
        <v>82</v>
      </c>
      <c r="R9" s="13">
        <f>'Рейтинговая таблица организаций'!AP11</f>
        <v>100</v>
      </c>
      <c r="S9" s="13">
        <f>'Рейтинговая таблица организаций'!AQ11</f>
        <v>85.6</v>
      </c>
      <c r="T9" s="13">
        <f>'Рейтинговая таблица организаций'!AX11</f>
        <v>82</v>
      </c>
      <c r="U9" s="13">
        <f>'Рейтинговая таблица организаций'!AY11</f>
        <v>88</v>
      </c>
      <c r="V9" s="13">
        <f>'Рейтинговая таблица организаций'!AZ11</f>
        <v>76</v>
      </c>
      <c r="W9" s="13">
        <f>'Рейтинговая таблица организаций'!BA11</f>
        <v>80.2</v>
      </c>
      <c r="X9" s="13">
        <f>'Рейтинговая таблица организаций'!BB11</f>
        <v>84.08</v>
      </c>
    </row>
    <row r="10" spans="1:24" ht="69" x14ac:dyDescent="0.3">
      <c r="A10" s="13">
        <v>9</v>
      </c>
      <c r="B10" s="13">
        <f>Лист1!B11</f>
        <v>2</v>
      </c>
      <c r="C10" s="13" t="str">
        <f>Лист1!C11</f>
        <v>Иваново</v>
      </c>
      <c r="D10" s="112" t="str">
        <f>'Рейтинговая таблица организаций'!B12</f>
        <v>муниципальное бюджетное общеобразовательное учреждение «Средняя школа № 9»</v>
      </c>
      <c r="E10" s="13">
        <f>'Рейтинговая таблица организаций'!M12</f>
        <v>95</v>
      </c>
      <c r="F10" s="13">
        <f>'Рейтинговая таблица организаций'!N12</f>
        <v>100</v>
      </c>
      <c r="G10" s="13">
        <f>'Рейтинговая таблица организаций'!O12</f>
        <v>93</v>
      </c>
      <c r="H10" s="13">
        <f>'Рейтинговая таблица организаций'!P12</f>
        <v>95.7</v>
      </c>
      <c r="I10" s="13">
        <f>'Рейтинговая таблица организаций'!V12</f>
        <v>100</v>
      </c>
      <c r="J10" s="13">
        <f>'Рейтинговая таблица организаций'!X12</f>
        <v>65</v>
      </c>
      <c r="K10" s="13">
        <f>'Рейтинговая таблица организаций'!Y12</f>
        <v>82.5</v>
      </c>
      <c r="L10" s="13">
        <f>'Рейтинговая таблица организаций'!AD12</f>
        <v>60</v>
      </c>
      <c r="M10" s="13">
        <f>'Рейтинговая таблица организаций'!AE12</f>
        <v>100</v>
      </c>
      <c r="N10" s="75">
        <f>'Рейтинговая таблица организаций'!AF12</f>
        <v>90</v>
      </c>
      <c r="O10" s="13">
        <f>'Рейтинговая таблица организаций'!AG12</f>
        <v>85</v>
      </c>
      <c r="P10" s="13">
        <f>'Рейтинговая таблица организаций'!AN12</f>
        <v>83</v>
      </c>
      <c r="Q10" s="13">
        <f>'Рейтинговая таблица организаций'!AO12</f>
        <v>87</v>
      </c>
      <c r="R10" s="13">
        <f>'Рейтинговая таблица организаций'!AP12</f>
        <v>89</v>
      </c>
      <c r="S10" s="13">
        <f>'Рейтинговая таблица организаций'!AQ12</f>
        <v>85.8</v>
      </c>
      <c r="T10" s="13">
        <f>'Рейтинговая таблица организаций'!AX12</f>
        <v>74</v>
      </c>
      <c r="U10" s="13">
        <f>'Рейтинговая таблица организаций'!AY12</f>
        <v>87</v>
      </c>
      <c r="V10" s="13">
        <f>'Рейтинговая таблица организаций'!AZ12</f>
        <v>87</v>
      </c>
      <c r="W10" s="13">
        <f>'Рейтинговая таблица организаций'!BA12</f>
        <v>83.1</v>
      </c>
      <c r="X10" s="13">
        <f>'Рейтинговая таблица организаций'!BB12</f>
        <v>86.42</v>
      </c>
    </row>
    <row r="11" spans="1:24" ht="69" x14ac:dyDescent="0.3">
      <c r="A11" s="13">
        <v>10</v>
      </c>
      <c r="B11" s="13">
        <f>Лист1!B12</f>
        <v>2</v>
      </c>
      <c r="C11" s="13" t="str">
        <f>Лист1!C12</f>
        <v>Иваново</v>
      </c>
      <c r="D11" s="112" t="str">
        <f>'Рейтинговая таблица организаций'!B13</f>
        <v>муниципальное бюджетное общеобразовательное учреждение «Средняя школа № 11»</v>
      </c>
      <c r="E11" s="13">
        <f>'Рейтинговая таблица организаций'!M13</f>
        <v>99</v>
      </c>
      <c r="F11" s="13">
        <f>'Рейтинговая таблица организаций'!N13</f>
        <v>100</v>
      </c>
      <c r="G11" s="13">
        <f>'Рейтинговая таблица организаций'!O13</f>
        <v>90</v>
      </c>
      <c r="H11" s="13">
        <f>'Рейтинговая таблица организаций'!P13</f>
        <v>95.7</v>
      </c>
      <c r="I11" s="13">
        <f>'Рейтинговая таблица организаций'!V13</f>
        <v>100</v>
      </c>
      <c r="J11" s="13">
        <f>'Рейтинговая таблица организаций'!X13</f>
        <v>70</v>
      </c>
      <c r="K11" s="13">
        <f>'Рейтинговая таблица организаций'!Y13</f>
        <v>85</v>
      </c>
      <c r="L11" s="13">
        <f>'Рейтинговая таблица организаций'!AD13</f>
        <v>80</v>
      </c>
      <c r="M11" s="13">
        <f>'Рейтинговая таблица организаций'!AE13</f>
        <v>100</v>
      </c>
      <c r="N11" s="75">
        <f>'Рейтинговая таблица организаций'!AF13</f>
        <v>80.952380952380949</v>
      </c>
      <c r="O11" s="13">
        <f>'Рейтинговая таблица организаций'!AG13</f>
        <v>88.3</v>
      </c>
      <c r="P11" s="13">
        <f>'Рейтинговая таблица организаций'!AN13</f>
        <v>90</v>
      </c>
      <c r="Q11" s="13">
        <f>'Рейтинговая таблица организаций'!AO13</f>
        <v>88</v>
      </c>
      <c r="R11" s="13">
        <f>'Рейтинговая таблица организаций'!AP13</f>
        <v>94</v>
      </c>
      <c r="S11" s="13">
        <f>'Рейтинговая таблица организаций'!AQ13</f>
        <v>90</v>
      </c>
      <c r="T11" s="13">
        <f>'Рейтинговая таблица организаций'!AX13</f>
        <v>78</v>
      </c>
      <c r="U11" s="13">
        <f>'Рейтинговая таблица организаций'!AY13</f>
        <v>84</v>
      </c>
      <c r="V11" s="13">
        <f>'Рейтинговая таблица организаций'!AZ13</f>
        <v>84</v>
      </c>
      <c r="W11" s="13">
        <f>'Рейтинговая таблица организаций'!BA13</f>
        <v>82.2</v>
      </c>
      <c r="X11" s="13">
        <f>'Рейтинговая таблица организаций'!BB13</f>
        <v>88.24</v>
      </c>
    </row>
    <row r="12" spans="1:24" ht="69" x14ac:dyDescent="0.3">
      <c r="A12" s="13">
        <v>11</v>
      </c>
      <c r="B12" s="13">
        <f>Лист1!B13</f>
        <v>2</v>
      </c>
      <c r="C12" s="13" t="str">
        <f>Лист1!C13</f>
        <v>Иваново</v>
      </c>
      <c r="D12" s="112" t="str">
        <f>'Рейтинговая таблица организаций'!B14</f>
        <v>муниципальное бюджетное общеобразовательное учреждение «Средняя школа № 14»</v>
      </c>
      <c r="E12" s="13">
        <f>'Рейтинговая таблица организаций'!M14</f>
        <v>100</v>
      </c>
      <c r="F12" s="13">
        <f>'Рейтинговая таблица организаций'!N14</f>
        <v>100</v>
      </c>
      <c r="G12" s="13">
        <f>'Рейтинговая таблица организаций'!O14</f>
        <v>96</v>
      </c>
      <c r="H12" s="13">
        <f>'Рейтинговая таблица организаций'!P14</f>
        <v>98.4</v>
      </c>
      <c r="I12" s="13">
        <f>'Рейтинговая таблица организаций'!V14</f>
        <v>100</v>
      </c>
      <c r="J12" s="13">
        <f>'Рейтинговая таблица организаций'!X14</f>
        <v>84</v>
      </c>
      <c r="K12" s="13">
        <f>'Рейтинговая таблица организаций'!Y14</f>
        <v>92</v>
      </c>
      <c r="L12" s="13">
        <f>'Рейтинговая таблица организаций'!AD14</f>
        <v>100</v>
      </c>
      <c r="M12" s="13">
        <f>'Рейтинговая таблица организаций'!AE14</f>
        <v>100</v>
      </c>
      <c r="N12" s="75">
        <f>'Рейтинговая таблица организаций'!AF14</f>
        <v>96.774193548387103</v>
      </c>
      <c r="O12" s="13">
        <f>'Рейтинговая таблица организаций'!AG14</f>
        <v>99</v>
      </c>
      <c r="P12" s="13">
        <f>'Рейтинговая таблица организаций'!AN14</f>
        <v>93</v>
      </c>
      <c r="Q12" s="13">
        <f>'Рейтинговая таблица организаций'!AO14</f>
        <v>94</v>
      </c>
      <c r="R12" s="13">
        <f>'Рейтинговая таблица организаций'!AP14</f>
        <v>96</v>
      </c>
      <c r="S12" s="13">
        <f>'Рейтинговая таблица организаций'!AQ14</f>
        <v>94</v>
      </c>
      <c r="T12" s="13">
        <f>'Рейтинговая таблица организаций'!AX14</f>
        <v>89</v>
      </c>
      <c r="U12" s="13">
        <f>'Рейтинговая таблица организаций'!AY14</f>
        <v>93</v>
      </c>
      <c r="V12" s="13">
        <f>'Рейтинговая таблица организаций'!AZ14</f>
        <v>95</v>
      </c>
      <c r="W12" s="13">
        <f>'Рейтинговая таблица организаций'!BA14</f>
        <v>92.8</v>
      </c>
      <c r="X12" s="13">
        <f>'Рейтинговая таблица организаций'!BB14</f>
        <v>95.24</v>
      </c>
    </row>
    <row r="13" spans="1:24" ht="82.8" x14ac:dyDescent="0.3">
      <c r="A13" s="13">
        <v>12</v>
      </c>
      <c r="B13" s="13">
        <f>Лист1!B14</f>
        <v>2</v>
      </c>
      <c r="C13" s="13" t="str">
        <f>Лист1!C14</f>
        <v>Иваново</v>
      </c>
      <c r="D13" s="112" t="str">
        <f>'Рейтинговая таблица организаций'!B15</f>
        <v>муниципальное бюджетное общеобразовательное учреждение «Средняя общеобразовательная школа № 15»</v>
      </c>
      <c r="E13" s="13">
        <f>'Рейтинговая таблица организаций'!M15</f>
        <v>100</v>
      </c>
      <c r="F13" s="13">
        <f>'Рейтинговая таблица организаций'!N15</f>
        <v>100</v>
      </c>
      <c r="G13" s="13">
        <f>'Рейтинговая таблица организаций'!O15</f>
        <v>89</v>
      </c>
      <c r="H13" s="13">
        <f>'Рейтинговая таблица организаций'!P15</f>
        <v>95.6</v>
      </c>
      <c r="I13" s="13">
        <f>'Рейтинговая таблица организаций'!V15</f>
        <v>100</v>
      </c>
      <c r="J13" s="13">
        <f>'Рейтинговая таблица организаций'!X15</f>
        <v>57</v>
      </c>
      <c r="K13" s="13">
        <f>'Рейтинговая таблица организаций'!Y15</f>
        <v>78.5</v>
      </c>
      <c r="L13" s="13">
        <f>'Рейтинговая таблица организаций'!AD15</f>
        <v>80</v>
      </c>
      <c r="M13" s="13">
        <f>'Рейтинговая таблица организаций'!AE15</f>
        <v>100</v>
      </c>
      <c r="N13" s="75">
        <f>'Рейтинговая таблица организаций'!AF15</f>
        <v>87.5</v>
      </c>
      <c r="O13" s="13">
        <f>'Рейтинговая таблица организаций'!AG15</f>
        <v>90.3</v>
      </c>
      <c r="P13" s="13">
        <f>'Рейтинговая таблица организаций'!AN15</f>
        <v>82</v>
      </c>
      <c r="Q13" s="13">
        <f>'Рейтинговая таблица организаций'!AO15</f>
        <v>83</v>
      </c>
      <c r="R13" s="13">
        <f>'Рейтинговая таблица организаций'!AP15</f>
        <v>92</v>
      </c>
      <c r="S13" s="13">
        <f>'Рейтинговая таблица организаций'!AQ15</f>
        <v>84.4</v>
      </c>
      <c r="T13" s="13">
        <f>'Рейтинговая таблица организаций'!AX15</f>
        <v>70</v>
      </c>
      <c r="U13" s="13">
        <f>'Рейтинговая таблица организаций'!AY15</f>
        <v>76</v>
      </c>
      <c r="V13" s="13">
        <f>'Рейтинговая таблица организаций'!AZ15</f>
        <v>79</v>
      </c>
      <c r="W13" s="13">
        <f>'Рейтинговая таблица организаций'!BA15</f>
        <v>75.7</v>
      </c>
      <c r="X13" s="13">
        <f>'Рейтинговая таблица организаций'!BB15</f>
        <v>84.899999999999991</v>
      </c>
    </row>
    <row r="14" spans="1:24" ht="69" x14ac:dyDescent="0.3">
      <c r="A14" s="13">
        <v>13</v>
      </c>
      <c r="B14" s="13">
        <f>Лист1!B15</f>
        <v>2</v>
      </c>
      <c r="C14" s="13" t="str">
        <f>Лист1!C15</f>
        <v>Иваново</v>
      </c>
      <c r="D14" s="112" t="str">
        <f>'Рейтинговая таблица организаций'!B16</f>
        <v>муниципальное бюджетное общеобразовательное учреждение «Средняя школа № 17"</v>
      </c>
      <c r="E14" s="13">
        <f>'Рейтинговая таблица организаций'!M16</f>
        <v>92</v>
      </c>
      <c r="F14" s="13">
        <f>'Рейтинговая таблица организаций'!N16</f>
        <v>100</v>
      </c>
      <c r="G14" s="13">
        <f>'Рейтинговая таблица организаций'!O16</f>
        <v>83</v>
      </c>
      <c r="H14" s="13">
        <f>'Рейтинговая таблица организаций'!P16</f>
        <v>90.8</v>
      </c>
      <c r="I14" s="13">
        <f>'Рейтинговая таблица организаций'!V16</f>
        <v>100</v>
      </c>
      <c r="J14" s="13">
        <f>'Рейтинговая таблица организаций'!X16</f>
        <v>55</v>
      </c>
      <c r="K14" s="13">
        <f>'Рейтинговая таблица организаций'!Y16</f>
        <v>77.5</v>
      </c>
      <c r="L14" s="13">
        <f>'Рейтинговая таблица организаций'!AD16</f>
        <v>0</v>
      </c>
      <c r="M14" s="13">
        <f>'Рейтинговая таблица организаций'!AE16</f>
        <v>40</v>
      </c>
      <c r="N14" s="75">
        <f>'Рейтинговая таблица организаций'!AF16</f>
        <v>66.666666666666671</v>
      </c>
      <c r="O14" s="13">
        <f>'Рейтинговая таблица организаций'!AG16</f>
        <v>36</v>
      </c>
      <c r="P14" s="13">
        <f>'Рейтинговая таблица организаций'!AN16</f>
        <v>84</v>
      </c>
      <c r="Q14" s="13">
        <f>'Рейтинговая таблица организаций'!AO16</f>
        <v>81</v>
      </c>
      <c r="R14" s="13">
        <f>'Рейтинговая таблица организаций'!AP16</f>
        <v>83</v>
      </c>
      <c r="S14" s="13">
        <f>'Рейтинговая таблица организаций'!AQ16</f>
        <v>82.6</v>
      </c>
      <c r="T14" s="13">
        <f>'Рейтинговая таблица организаций'!AX16</f>
        <v>59</v>
      </c>
      <c r="U14" s="13">
        <f>'Рейтинговая таблица организаций'!AY16</f>
        <v>86</v>
      </c>
      <c r="V14" s="13">
        <f>'Рейтинговая таблица организаций'!AZ16</f>
        <v>75</v>
      </c>
      <c r="W14" s="13">
        <f>'Рейтинговая таблица организаций'!BA16</f>
        <v>72.400000000000006</v>
      </c>
      <c r="X14" s="13">
        <f>'Рейтинговая таблица организаций'!BB16</f>
        <v>71.859999999999985</v>
      </c>
    </row>
    <row r="15" spans="1:24" ht="69" x14ac:dyDescent="0.3">
      <c r="A15" s="13">
        <v>14</v>
      </c>
      <c r="B15" s="13">
        <f>Лист1!B16</f>
        <v>2</v>
      </c>
      <c r="C15" s="13" t="str">
        <f>Лист1!C16</f>
        <v>Иваново</v>
      </c>
      <c r="D15" s="112" t="str">
        <f>'Рейтинговая таблица организаций'!B17</f>
        <v>муниципальное бюджетное общеобразовательное учреждение «Средняя школа № 18»</v>
      </c>
      <c r="E15" s="13">
        <f>'Рейтинговая таблица организаций'!M17</f>
        <v>100</v>
      </c>
      <c r="F15" s="13">
        <f>'Рейтинговая таблица организаций'!N17</f>
        <v>100</v>
      </c>
      <c r="G15" s="13">
        <f>'Рейтинговая таблица организаций'!O17</f>
        <v>99</v>
      </c>
      <c r="H15" s="13">
        <f>'Рейтинговая таблица организаций'!P17</f>
        <v>99.6</v>
      </c>
      <c r="I15" s="13">
        <f>'Рейтинговая таблица организаций'!V17</f>
        <v>100</v>
      </c>
      <c r="J15" s="13">
        <f>'Рейтинговая таблица организаций'!X17</f>
        <v>97</v>
      </c>
      <c r="K15" s="13">
        <f>'Рейтинговая таблица организаций'!Y17</f>
        <v>98.5</v>
      </c>
      <c r="L15" s="13">
        <f>'Рейтинговая таблица организаций'!AD17</f>
        <v>80</v>
      </c>
      <c r="M15" s="13">
        <f>'Рейтинговая таблица организаций'!AE17</f>
        <v>100</v>
      </c>
      <c r="N15" s="75">
        <f>'Рейтинговая таблица организаций'!AF17</f>
        <v>88.235294117647058</v>
      </c>
      <c r="O15" s="13">
        <f>'Рейтинговая таблица организаций'!AG17</f>
        <v>90.5</v>
      </c>
      <c r="P15" s="13">
        <f>'Рейтинговая таблица организаций'!AN17</f>
        <v>98</v>
      </c>
      <c r="Q15" s="13">
        <f>'Рейтинговая таблица организаций'!AO17</f>
        <v>98</v>
      </c>
      <c r="R15" s="13">
        <f>'Рейтинговая таблица организаций'!AP17</f>
        <v>98</v>
      </c>
      <c r="S15" s="13">
        <f>'Рейтинговая таблица организаций'!AQ17</f>
        <v>98</v>
      </c>
      <c r="T15" s="13">
        <f>'Рейтинговая таблица организаций'!AX17</f>
        <v>99</v>
      </c>
      <c r="U15" s="13">
        <f>'Рейтинговая таблица организаций'!AY17</f>
        <v>99</v>
      </c>
      <c r="V15" s="13">
        <f>'Рейтинговая таблица организаций'!AZ17</f>
        <v>98</v>
      </c>
      <c r="W15" s="13">
        <f>'Рейтинговая таблица организаций'!BA17</f>
        <v>98.5</v>
      </c>
      <c r="X15" s="13">
        <f>'Рейтинговая таблица организаций'!BB17</f>
        <v>97.02000000000001</v>
      </c>
    </row>
    <row r="16" spans="1:24" ht="69" x14ac:dyDescent="0.3">
      <c r="A16" s="13">
        <v>15</v>
      </c>
      <c r="B16" s="13">
        <f>Лист1!B17</f>
        <v>2</v>
      </c>
      <c r="C16" s="13" t="str">
        <f>Лист1!C17</f>
        <v>Иваново</v>
      </c>
      <c r="D16" s="112" t="str">
        <f>'Рейтинговая таблица организаций'!B18</f>
        <v>муниципальное бюджетное общеобразовательное учреждение «Средняя школа № 19»</v>
      </c>
      <c r="E16" s="13">
        <f>'Рейтинговая таблица организаций'!M18</f>
        <v>99</v>
      </c>
      <c r="F16" s="13">
        <f>'Рейтинговая таблица организаций'!N18</f>
        <v>100</v>
      </c>
      <c r="G16" s="13">
        <f>'Рейтинговая таблица организаций'!O18</f>
        <v>87</v>
      </c>
      <c r="H16" s="13">
        <f>'Рейтинговая таблица организаций'!P18</f>
        <v>94.5</v>
      </c>
      <c r="I16" s="13">
        <f>'Рейтинговая таблица организаций'!V18</f>
        <v>100</v>
      </c>
      <c r="J16" s="13">
        <f>'Рейтинговая таблица организаций'!X18</f>
        <v>60</v>
      </c>
      <c r="K16" s="13">
        <f>'Рейтинговая таблица организаций'!Y18</f>
        <v>80</v>
      </c>
      <c r="L16" s="13">
        <f>'Рейтинговая таблица организаций'!AD18</f>
        <v>80</v>
      </c>
      <c r="M16" s="13">
        <f>'Рейтинговая таблица организаций'!AE18</f>
        <v>40</v>
      </c>
      <c r="N16" s="75">
        <f>'Рейтинговая таблица организаций'!AF18</f>
        <v>33.333333333333336</v>
      </c>
      <c r="O16" s="13">
        <f>'Рейтинговая таблица организаций'!AG18</f>
        <v>50</v>
      </c>
      <c r="P16" s="13">
        <f>'Рейтинговая таблица организаций'!AN18</f>
        <v>88</v>
      </c>
      <c r="Q16" s="13">
        <f>'Рейтинговая таблица организаций'!AO18</f>
        <v>84</v>
      </c>
      <c r="R16" s="13">
        <f>'Рейтинговая таблица организаций'!AP18</f>
        <v>92</v>
      </c>
      <c r="S16" s="13">
        <f>'Рейтинговая таблица организаций'!AQ18</f>
        <v>87.2</v>
      </c>
      <c r="T16" s="13">
        <f>'Рейтинговая таблица организаций'!AX18</f>
        <v>79</v>
      </c>
      <c r="U16" s="13">
        <f>'Рейтинговая таблица организаций'!AY18</f>
        <v>85</v>
      </c>
      <c r="V16" s="13">
        <f>'Рейтинговая таблица организаций'!AZ18</f>
        <v>84</v>
      </c>
      <c r="W16" s="13">
        <f>'Рейтинговая таблица организаций'!BA18</f>
        <v>82.7</v>
      </c>
      <c r="X16" s="13">
        <f>'Рейтинговая таблица организаций'!BB18</f>
        <v>78.88</v>
      </c>
    </row>
    <row r="17" spans="1:24" ht="69" x14ac:dyDescent="0.3">
      <c r="A17" s="13">
        <v>16</v>
      </c>
      <c r="B17" s="13">
        <f>Лист1!B18</f>
        <v>2</v>
      </c>
      <c r="C17" s="13" t="str">
        <f>Лист1!C18</f>
        <v>Иваново</v>
      </c>
      <c r="D17" s="112" t="str">
        <f>'Рейтинговая таблица организаций'!B19</f>
        <v>муниципальное бюджетное общеобразовательное учреждение «Средняя школа № 20»</v>
      </c>
      <c r="E17" s="13">
        <f>'Рейтинговая таблица организаций'!M19</f>
        <v>95</v>
      </c>
      <c r="F17" s="13">
        <f>'Рейтинговая таблица организаций'!N19</f>
        <v>100</v>
      </c>
      <c r="G17" s="13">
        <f>'Рейтинговая таблица организаций'!O19</f>
        <v>98</v>
      </c>
      <c r="H17" s="13">
        <f>'Рейтинговая таблица организаций'!P19</f>
        <v>97.7</v>
      </c>
      <c r="I17" s="13">
        <f>'Рейтинговая таблица организаций'!V19</f>
        <v>100</v>
      </c>
      <c r="J17" s="13">
        <f>'Рейтинговая таблица организаций'!X19</f>
        <v>89</v>
      </c>
      <c r="K17" s="13">
        <f>'Рейтинговая таблица организаций'!Y19</f>
        <v>94.5</v>
      </c>
      <c r="L17" s="13">
        <f>'Рейтинговая таблица организаций'!AD19</f>
        <v>40</v>
      </c>
      <c r="M17" s="13">
        <f>'Рейтинговая таблица организаций'!AE19</f>
        <v>100</v>
      </c>
      <c r="N17" s="75">
        <f>'Рейтинговая таблица организаций'!AF19</f>
        <v>93.939393939393938</v>
      </c>
      <c r="O17" s="13">
        <f>'Рейтинговая таблица организаций'!AG19</f>
        <v>80.2</v>
      </c>
      <c r="P17" s="13">
        <f>'Рейтинговая таблица организаций'!AN19</f>
        <v>95</v>
      </c>
      <c r="Q17" s="13">
        <f>'Рейтинговая таблица организаций'!AO19</f>
        <v>94</v>
      </c>
      <c r="R17" s="13">
        <f>'Рейтинговая таблица организаций'!AP19</f>
        <v>97</v>
      </c>
      <c r="S17" s="13">
        <f>'Рейтинговая таблица организаций'!AQ19</f>
        <v>95</v>
      </c>
      <c r="T17" s="13">
        <f>'Рейтинговая таблица организаций'!AX19</f>
        <v>92</v>
      </c>
      <c r="U17" s="13">
        <f>'Рейтинговая таблица организаций'!AY19</f>
        <v>95</v>
      </c>
      <c r="V17" s="13">
        <f>'Рейтинговая таблица организаций'!AZ19</f>
        <v>94</v>
      </c>
      <c r="W17" s="13">
        <f>'Рейтинговая таблица организаций'!BA19</f>
        <v>93.6</v>
      </c>
      <c r="X17" s="13">
        <f>'Рейтинговая таблица организаций'!BB19</f>
        <v>92.2</v>
      </c>
    </row>
    <row r="18" spans="1:24" ht="69" x14ac:dyDescent="0.3">
      <c r="A18" s="13">
        <v>17</v>
      </c>
      <c r="B18" s="13">
        <f>Лист1!B19</f>
        <v>2</v>
      </c>
      <c r="C18" s="13" t="str">
        <f>Лист1!C19</f>
        <v>Иваново</v>
      </c>
      <c r="D18" s="112" t="str">
        <f>'Рейтинговая таблица организаций'!B20</f>
        <v>муниципальное автономное общеобразовательное учреждение лицей № 21</v>
      </c>
      <c r="E18" s="13">
        <f>'Рейтинговая таблица организаций'!M20</f>
        <v>93</v>
      </c>
      <c r="F18" s="13">
        <f>'Рейтинговая таблица организаций'!N20</f>
        <v>100</v>
      </c>
      <c r="G18" s="13">
        <f>'Рейтинговая таблица организаций'!O20</f>
        <v>99</v>
      </c>
      <c r="H18" s="13">
        <f>'Рейтинговая таблица организаций'!P20</f>
        <v>97.5</v>
      </c>
      <c r="I18" s="13">
        <f>'Рейтинговая таблица организаций'!V20</f>
        <v>100</v>
      </c>
      <c r="J18" s="13">
        <f>'Рейтинговая таблица организаций'!X20</f>
        <v>99</v>
      </c>
      <c r="K18" s="13">
        <f>'Рейтинговая таблица организаций'!Y20</f>
        <v>99.5</v>
      </c>
      <c r="L18" s="13">
        <f>'Рейтинговая таблица организаций'!AD20</f>
        <v>20</v>
      </c>
      <c r="M18" s="13">
        <f>'Рейтинговая таблица организаций'!AE20</f>
        <v>100</v>
      </c>
      <c r="N18" s="75">
        <f>'Рейтинговая таблица организаций'!AF20</f>
        <v>100</v>
      </c>
      <c r="O18" s="13">
        <f>'Рейтинговая таблица организаций'!AG20</f>
        <v>76</v>
      </c>
      <c r="P18" s="13">
        <f>'Рейтинговая таблица организаций'!AN20</f>
        <v>100</v>
      </c>
      <c r="Q18" s="13">
        <f>'Рейтинговая таблица организаций'!AO20</f>
        <v>99</v>
      </c>
      <c r="R18" s="13">
        <f>'Рейтинговая таблица организаций'!AP20</f>
        <v>100</v>
      </c>
      <c r="S18" s="13">
        <f>'Рейтинговая таблица организаций'!AQ20</f>
        <v>99.6</v>
      </c>
      <c r="T18" s="13">
        <f>'Рейтинговая таблица организаций'!AX20</f>
        <v>98</v>
      </c>
      <c r="U18" s="13">
        <f>'Рейтинговая таблица организаций'!AY20</f>
        <v>99</v>
      </c>
      <c r="V18" s="13">
        <f>'Рейтинговая таблица организаций'!AZ20</f>
        <v>99</v>
      </c>
      <c r="W18" s="13">
        <f>'Рейтинговая таблица организаций'!BA20</f>
        <v>98.7</v>
      </c>
      <c r="X18" s="13">
        <f>'Рейтинговая таблица организаций'!BB20</f>
        <v>94.26</v>
      </c>
    </row>
    <row r="19" spans="1:24" ht="69" x14ac:dyDescent="0.3">
      <c r="A19" s="13">
        <v>18</v>
      </c>
      <c r="B19" s="13">
        <f>Лист1!B20</f>
        <v>2</v>
      </c>
      <c r="C19" s="13" t="str">
        <f>Лист1!C20</f>
        <v>Иваново</v>
      </c>
      <c r="D19" s="112" t="str">
        <f>'Рейтинговая таблица организаций'!B21</f>
        <v>муниципальное бюджетное общеобразовательное учреждение «Лицей № 22»</v>
      </c>
      <c r="E19" s="13">
        <f>'Рейтинговая таблица организаций'!M21</f>
        <v>100</v>
      </c>
      <c r="F19" s="13">
        <f>'Рейтинговая таблица организаций'!N21</f>
        <v>100</v>
      </c>
      <c r="G19" s="13">
        <f>'Рейтинговая таблица организаций'!O21</f>
        <v>100</v>
      </c>
      <c r="H19" s="13">
        <f>'Рейтинговая таблица организаций'!P21</f>
        <v>100</v>
      </c>
      <c r="I19" s="13">
        <f>'Рейтинговая таблица организаций'!V21</f>
        <v>100</v>
      </c>
      <c r="J19" s="13">
        <f>'Рейтинговая таблица организаций'!X21</f>
        <v>98</v>
      </c>
      <c r="K19" s="13">
        <f>'Рейтинговая таблица организаций'!Y21</f>
        <v>99</v>
      </c>
      <c r="L19" s="13">
        <f>'Рейтинговая таблица организаций'!AD21</f>
        <v>60</v>
      </c>
      <c r="M19" s="13">
        <f>'Рейтинговая таблица организаций'!AE21</f>
        <v>100</v>
      </c>
      <c r="N19" s="75">
        <f>'Рейтинговая таблица организаций'!AF21</f>
        <v>100</v>
      </c>
      <c r="O19" s="13">
        <f>'Рейтинговая таблица организаций'!AG21</f>
        <v>88</v>
      </c>
      <c r="P19" s="13">
        <f>'Рейтинговая таблица организаций'!AN21</f>
        <v>100</v>
      </c>
      <c r="Q19" s="13">
        <f>'Рейтинговая таблица организаций'!AO21</f>
        <v>98</v>
      </c>
      <c r="R19" s="13">
        <f>'Рейтинговая таблица организаций'!AP21</f>
        <v>100</v>
      </c>
      <c r="S19" s="13">
        <f>'Рейтинговая таблица организаций'!AQ21</f>
        <v>99.2</v>
      </c>
      <c r="T19" s="13">
        <f>'Рейтинговая таблица организаций'!AX21</f>
        <v>98</v>
      </c>
      <c r="U19" s="13">
        <f>'Рейтинговая таблица организаций'!AY21</f>
        <v>98</v>
      </c>
      <c r="V19" s="13">
        <f>'Рейтинговая таблица организаций'!AZ21</f>
        <v>100</v>
      </c>
      <c r="W19" s="13">
        <f>'Рейтинговая таблица организаций'!BA21</f>
        <v>99</v>
      </c>
      <c r="X19" s="13">
        <f>'Рейтинговая таблица организаций'!BB21</f>
        <v>97.039999999999992</v>
      </c>
    </row>
    <row r="20" spans="1:24" ht="69" x14ac:dyDescent="0.3">
      <c r="A20" s="13">
        <v>19</v>
      </c>
      <c r="B20" s="13">
        <f>Лист1!B21</f>
        <v>2</v>
      </c>
      <c r="C20" s="13" t="str">
        <f>Лист1!C21</f>
        <v>Иваново</v>
      </c>
      <c r="D20" s="112" t="str">
        <f>'Рейтинговая таблица организаций'!B22</f>
        <v>муниципальное бюджетное общеобразовательное учреждение «Гимназия № 23»</v>
      </c>
      <c r="E20" s="13">
        <f>'Рейтинговая таблица организаций'!M22</f>
        <v>100</v>
      </c>
      <c r="F20" s="13">
        <f>'Рейтинговая таблица организаций'!N22</f>
        <v>100</v>
      </c>
      <c r="G20" s="13">
        <f>'Рейтинговая таблица организаций'!O22</f>
        <v>98</v>
      </c>
      <c r="H20" s="13">
        <f>'Рейтинговая таблица организаций'!P22</f>
        <v>99.2</v>
      </c>
      <c r="I20" s="13">
        <f>'Рейтинговая таблица организаций'!V22</f>
        <v>100</v>
      </c>
      <c r="J20" s="13">
        <f>'Рейтинговая таблица организаций'!X22</f>
        <v>97</v>
      </c>
      <c r="K20" s="13">
        <f>'Рейтинговая таблица организаций'!Y22</f>
        <v>98.5</v>
      </c>
      <c r="L20" s="13">
        <f>'Рейтинговая таблица организаций'!AD22</f>
        <v>100</v>
      </c>
      <c r="M20" s="13">
        <f>'Рейтинговая таблица организаций'!AE22</f>
        <v>100</v>
      </c>
      <c r="N20" s="75">
        <f>'Рейтинговая таблица организаций'!AF22</f>
        <v>100</v>
      </c>
      <c r="O20" s="13">
        <f>'Рейтинговая таблица организаций'!AG22</f>
        <v>100</v>
      </c>
      <c r="P20" s="13">
        <f>'Рейтинговая таблица организаций'!AN22</f>
        <v>100</v>
      </c>
      <c r="Q20" s="13">
        <f>'Рейтинговая таблица организаций'!AO22</f>
        <v>100</v>
      </c>
      <c r="R20" s="13">
        <f>'Рейтинговая таблица организаций'!AP22</f>
        <v>99</v>
      </c>
      <c r="S20" s="13">
        <f>'Рейтинговая таблица организаций'!AQ22</f>
        <v>99.8</v>
      </c>
      <c r="T20" s="13">
        <f>'Рейтинговая таблица организаций'!AX22</f>
        <v>96</v>
      </c>
      <c r="U20" s="13">
        <f>'Рейтинговая таблица организаций'!AY22</f>
        <v>99</v>
      </c>
      <c r="V20" s="13">
        <f>'Рейтинговая таблица организаций'!AZ22</f>
        <v>99</v>
      </c>
      <c r="W20" s="13">
        <f>'Рейтинговая таблица организаций'!BA22</f>
        <v>98.1</v>
      </c>
      <c r="X20" s="13">
        <f>'Рейтинговая таблица организаций'!BB22</f>
        <v>99.12</v>
      </c>
    </row>
    <row r="21" spans="1:24" ht="69" x14ac:dyDescent="0.3">
      <c r="A21" s="13">
        <v>20</v>
      </c>
      <c r="B21" s="13">
        <f>Лист1!B22</f>
        <v>2</v>
      </c>
      <c r="C21" s="13" t="str">
        <f>Лист1!C22</f>
        <v>Иваново</v>
      </c>
      <c r="D21" s="112" t="str">
        <f>'Рейтинговая таблица организаций'!B23</f>
        <v>муниципальное бюджетное общеобразовательное учреждение «Средняя школа № 24»</v>
      </c>
      <c r="E21" s="13">
        <f>'Рейтинговая таблица организаций'!M23</f>
        <v>86</v>
      </c>
      <c r="F21" s="13">
        <f>'Рейтинговая таблица организаций'!N23</f>
        <v>100</v>
      </c>
      <c r="G21" s="13">
        <f>'Рейтинговая таблица организаций'!O23</f>
        <v>96</v>
      </c>
      <c r="H21" s="13">
        <f>'Рейтинговая таблица организаций'!P23</f>
        <v>94.2</v>
      </c>
      <c r="I21" s="13">
        <f>'Рейтинговая таблица организаций'!V23</f>
        <v>80</v>
      </c>
      <c r="J21" s="13">
        <f>'Рейтинговая таблица организаций'!X23</f>
        <v>73</v>
      </c>
      <c r="K21" s="13">
        <f>'Рейтинговая таблица организаций'!Y23</f>
        <v>76.5</v>
      </c>
      <c r="L21" s="13">
        <f>'Рейтинговая таблица организаций'!AD23</f>
        <v>20</v>
      </c>
      <c r="M21" s="13">
        <f>'Рейтинговая таблица организаций'!AE23</f>
        <v>80</v>
      </c>
      <c r="N21" s="75">
        <f>'Рейтинговая таблица организаций'!AF23</f>
        <v>100</v>
      </c>
      <c r="O21" s="13">
        <f>'Рейтинговая таблица организаций'!AG23</f>
        <v>68</v>
      </c>
      <c r="P21" s="13">
        <f>'Рейтинговая таблица организаций'!AN23</f>
        <v>89</v>
      </c>
      <c r="Q21" s="13">
        <f>'Рейтинговая таблица организаций'!AO23</f>
        <v>91</v>
      </c>
      <c r="R21" s="13">
        <f>'Рейтинговая таблица организаций'!AP23</f>
        <v>96</v>
      </c>
      <c r="S21" s="13">
        <f>'Рейтинговая таблица организаций'!AQ23</f>
        <v>91.2</v>
      </c>
      <c r="T21" s="13">
        <f>'Рейтинговая таблица организаций'!AX23</f>
        <v>87</v>
      </c>
      <c r="U21" s="13">
        <f>'Рейтинговая таблица организаций'!AY23</f>
        <v>86</v>
      </c>
      <c r="V21" s="13">
        <f>'Рейтинговая таблица организаций'!AZ23</f>
        <v>91</v>
      </c>
      <c r="W21" s="13">
        <f>'Рейтинговая таблица организаций'!BA23</f>
        <v>88.8</v>
      </c>
      <c r="X21" s="13">
        <f>'Рейтинговая таблица организаций'!BB23</f>
        <v>83.74</v>
      </c>
    </row>
    <row r="22" spans="1:24" ht="124.2" x14ac:dyDescent="0.3">
      <c r="A22" s="13">
        <v>21</v>
      </c>
      <c r="B22" s="13">
        <f>Лист1!B23</f>
        <v>2</v>
      </c>
      <c r="C22" s="13" t="str">
        <f>Лист1!C23</f>
        <v>Иваново</v>
      </c>
      <c r="D22" s="112" t="str">
        <f>'Рейтинговая таблица организаций'!B24</f>
        <v>муниципальное бюджетное общеобразовательное учреждение «Средняя школа № 26 с углубленным изучением предметов естественнонаучного цикла»</v>
      </c>
      <c r="E22" s="13">
        <f>'Рейтинговая таблица организаций'!M24</f>
        <v>97</v>
      </c>
      <c r="F22" s="13">
        <f>'Рейтинговая таблица организаций'!N24</f>
        <v>100</v>
      </c>
      <c r="G22" s="13">
        <f>'Рейтинговая таблица организаций'!O24</f>
        <v>99</v>
      </c>
      <c r="H22" s="13">
        <f>'Рейтинговая таблица организаций'!P24</f>
        <v>98.7</v>
      </c>
      <c r="I22" s="13">
        <f>'Рейтинговая таблица организаций'!V24</f>
        <v>100</v>
      </c>
      <c r="J22" s="13">
        <f>'Рейтинговая таблица организаций'!X24</f>
        <v>100</v>
      </c>
      <c r="K22" s="13">
        <f>'Рейтинговая таблица организаций'!Y24</f>
        <v>100</v>
      </c>
      <c r="L22" s="13">
        <f>'Рейтинговая таблица организаций'!AD24</f>
        <v>20</v>
      </c>
      <c r="M22" s="13">
        <f>'Рейтинговая таблица организаций'!AE24</f>
        <v>100</v>
      </c>
      <c r="N22" s="75">
        <f>'Рейтинговая таблица организаций'!AF24</f>
        <v>100</v>
      </c>
      <c r="O22" s="13">
        <f>'Рейтинговая таблица организаций'!AG24</f>
        <v>76</v>
      </c>
      <c r="P22" s="13">
        <f>'Рейтинговая таблица организаций'!AN24</f>
        <v>99</v>
      </c>
      <c r="Q22" s="13">
        <f>'Рейтинговая таблица организаций'!AO24</f>
        <v>100</v>
      </c>
      <c r="R22" s="13">
        <f>'Рейтинговая таблица организаций'!AP24</f>
        <v>97</v>
      </c>
      <c r="S22" s="13">
        <f>'Рейтинговая таблица организаций'!AQ24</f>
        <v>99</v>
      </c>
      <c r="T22" s="13">
        <f>'Рейтинговая таблица организаций'!AX24</f>
        <v>100</v>
      </c>
      <c r="U22" s="13">
        <f>'Рейтинговая таблица организаций'!AY24</f>
        <v>98</v>
      </c>
      <c r="V22" s="13">
        <f>'Рейтинговая таблица организаций'!AZ24</f>
        <v>98</v>
      </c>
      <c r="W22" s="13">
        <f>'Рейтинговая таблица организаций'!BA24</f>
        <v>98.6</v>
      </c>
      <c r="X22" s="13">
        <f>'Рейтинговая таблица организаций'!BB24</f>
        <v>94.46</v>
      </c>
    </row>
    <row r="23" spans="1:24" ht="69" x14ac:dyDescent="0.3">
      <c r="A23" s="13">
        <v>22</v>
      </c>
      <c r="B23" s="13">
        <f>Лист1!B24</f>
        <v>2</v>
      </c>
      <c r="C23" s="13" t="str">
        <f>Лист1!C24</f>
        <v>Иваново</v>
      </c>
      <c r="D23" s="112" t="str">
        <f>'Рейтинговая таблица организаций'!B25</f>
        <v>муниципальное бюджетное общеобразовательное учреждение «Средняя школа № 28»</v>
      </c>
      <c r="E23" s="13">
        <f>'Рейтинговая таблица организаций'!M25</f>
        <v>82</v>
      </c>
      <c r="F23" s="13">
        <f>'Рейтинговая таблица организаций'!N25</f>
        <v>100</v>
      </c>
      <c r="G23" s="13">
        <f>'Рейтинговая таблица организаций'!O25</f>
        <v>91</v>
      </c>
      <c r="H23" s="13">
        <f>'Рейтинговая таблица организаций'!P25</f>
        <v>91</v>
      </c>
      <c r="I23" s="13">
        <f>'Рейтинговая таблица организаций'!V25</f>
        <v>100</v>
      </c>
      <c r="J23" s="13">
        <f>'Рейтинговая таблица организаций'!X25</f>
        <v>58</v>
      </c>
      <c r="K23" s="13">
        <f>'Рейтинговая таблица организаций'!Y25</f>
        <v>79</v>
      </c>
      <c r="L23" s="13">
        <f>'Рейтинговая таблица организаций'!AD25</f>
        <v>0</v>
      </c>
      <c r="M23" s="13">
        <f>'Рейтинговая таблица организаций'!AE25</f>
        <v>40</v>
      </c>
      <c r="N23" s="75">
        <f>'Рейтинговая таблица организаций'!AF25</f>
        <v>75</v>
      </c>
      <c r="O23" s="13">
        <f>'Рейтинговая таблица организаций'!AG25</f>
        <v>38.5</v>
      </c>
      <c r="P23" s="13">
        <f>'Рейтинговая таблица организаций'!AN25</f>
        <v>91</v>
      </c>
      <c r="Q23" s="13">
        <f>'Рейтинговая таблица организаций'!AO25</f>
        <v>89</v>
      </c>
      <c r="R23" s="13">
        <f>'Рейтинговая таблица организаций'!AP25</f>
        <v>95</v>
      </c>
      <c r="S23" s="13">
        <f>'Рейтинговая таблица организаций'!AQ25</f>
        <v>91</v>
      </c>
      <c r="T23" s="13">
        <f>'Рейтинговая таблица организаций'!AX25</f>
        <v>82</v>
      </c>
      <c r="U23" s="13">
        <f>'Рейтинговая таблица организаций'!AY25</f>
        <v>86</v>
      </c>
      <c r="V23" s="13">
        <f>'Рейтинговая таблица организаций'!AZ25</f>
        <v>86</v>
      </c>
      <c r="W23" s="13">
        <f>'Рейтинговая таблица организаций'!BA25</f>
        <v>84.8</v>
      </c>
      <c r="X23" s="13">
        <f>'Рейтинговая таблица организаций'!BB25</f>
        <v>76.86</v>
      </c>
    </row>
    <row r="24" spans="1:24" ht="69" x14ac:dyDescent="0.3">
      <c r="A24" s="13">
        <v>23</v>
      </c>
      <c r="B24" s="13">
        <f>Лист1!B25</f>
        <v>2</v>
      </c>
      <c r="C24" s="13" t="str">
        <f>Лист1!C25</f>
        <v>Иваново</v>
      </c>
      <c r="D24" s="112" t="str">
        <f>'Рейтинговая таблица организаций'!B26</f>
        <v>муниципальное бюджетное общеобразовательное учреждение «Средняя школа № 29»</v>
      </c>
      <c r="E24" s="13">
        <f>'Рейтинговая таблица организаций'!M26</f>
        <v>100</v>
      </c>
      <c r="F24" s="13">
        <f>'Рейтинговая таблица организаций'!N26</f>
        <v>100</v>
      </c>
      <c r="G24" s="13">
        <f>'Рейтинговая таблица организаций'!O26</f>
        <v>83</v>
      </c>
      <c r="H24" s="13">
        <f>'Рейтинговая таблица организаций'!P26</f>
        <v>93.2</v>
      </c>
      <c r="I24" s="13">
        <f>'Рейтинговая таблица организаций'!V26</f>
        <v>100</v>
      </c>
      <c r="J24" s="13">
        <f>'Рейтинговая таблица организаций'!X26</f>
        <v>46</v>
      </c>
      <c r="K24" s="13">
        <f>'Рейтинговая таблица организаций'!Y26</f>
        <v>73</v>
      </c>
      <c r="L24" s="13">
        <f>'Рейтинговая таблица организаций'!AD26</f>
        <v>60</v>
      </c>
      <c r="M24" s="13">
        <f>'Рейтинговая таблица организаций'!AE26</f>
        <v>80</v>
      </c>
      <c r="N24" s="75">
        <f>'Рейтинговая таблица организаций'!AF26</f>
        <v>75</v>
      </c>
      <c r="O24" s="13">
        <f>'Рейтинговая таблица организаций'!AG26</f>
        <v>72.5</v>
      </c>
      <c r="P24" s="13">
        <f>'Рейтинговая таблица организаций'!AN26</f>
        <v>72</v>
      </c>
      <c r="Q24" s="13">
        <f>'Рейтинговая таблица организаций'!AO26</f>
        <v>76</v>
      </c>
      <c r="R24" s="13">
        <f>'Рейтинговая таблица организаций'!AP26</f>
        <v>78</v>
      </c>
      <c r="S24" s="13">
        <f>'Рейтинговая таблица организаций'!AQ26</f>
        <v>74.8</v>
      </c>
      <c r="T24" s="13">
        <f>'Рейтинговая таблица организаций'!AX26</f>
        <v>58</v>
      </c>
      <c r="U24" s="13">
        <f>'Рейтинговая таблица организаций'!AY26</f>
        <v>74</v>
      </c>
      <c r="V24" s="13">
        <f>'Рейтинговая таблица организаций'!AZ26</f>
        <v>63</v>
      </c>
      <c r="W24" s="13">
        <f>'Рейтинговая таблица организаций'!BA26</f>
        <v>63.7</v>
      </c>
      <c r="X24" s="13">
        <f>'Рейтинговая таблица организаций'!BB26</f>
        <v>75.44</v>
      </c>
    </row>
    <row r="25" spans="1:24" ht="69" x14ac:dyDescent="0.3">
      <c r="A25" s="13">
        <v>24</v>
      </c>
      <c r="B25" s="13">
        <f>Лист1!B26</f>
        <v>2</v>
      </c>
      <c r="C25" s="13" t="str">
        <f>Лист1!C26</f>
        <v>Иваново</v>
      </c>
      <c r="D25" s="112" t="str">
        <f>'Рейтинговая таблица организаций'!B27</f>
        <v>муниципальное бюджетное общеобразовательное учреждение «Гимназия № 30»</v>
      </c>
      <c r="E25" s="13">
        <f>'Рейтинговая таблица организаций'!M27</f>
        <v>99</v>
      </c>
      <c r="F25" s="13">
        <f>'Рейтинговая таблица организаций'!N27</f>
        <v>100</v>
      </c>
      <c r="G25" s="13">
        <f>'Рейтинговая таблица организаций'!O27</f>
        <v>98</v>
      </c>
      <c r="H25" s="13">
        <f>'Рейтинговая таблица организаций'!P27</f>
        <v>98.9</v>
      </c>
      <c r="I25" s="13">
        <f>'Рейтинговая таблица организаций'!V27</f>
        <v>100</v>
      </c>
      <c r="J25" s="13">
        <f>'Рейтинговая таблица организаций'!X27</f>
        <v>98</v>
      </c>
      <c r="K25" s="13">
        <f>'Рейтинговая таблица организаций'!Y27</f>
        <v>99</v>
      </c>
      <c r="L25" s="13">
        <f>'Рейтинговая таблица организаций'!AD27</f>
        <v>60</v>
      </c>
      <c r="M25" s="13">
        <f>'Рейтинговая таблица организаций'!AE27</f>
        <v>40</v>
      </c>
      <c r="N25" s="75">
        <f>'Рейтинговая таблица организаций'!AF27</f>
        <v>100</v>
      </c>
      <c r="O25" s="13">
        <f>'Рейтинговая таблица организаций'!AG27</f>
        <v>64</v>
      </c>
      <c r="P25" s="13">
        <f>'Рейтинговая таблица организаций'!AN27</f>
        <v>98</v>
      </c>
      <c r="Q25" s="13">
        <f>'Рейтинговая таблица организаций'!AO27</f>
        <v>98</v>
      </c>
      <c r="R25" s="13">
        <f>'Рейтинговая таблица организаций'!AP27</f>
        <v>98</v>
      </c>
      <c r="S25" s="13">
        <f>'Рейтинговая таблица организаций'!AQ27</f>
        <v>98</v>
      </c>
      <c r="T25" s="13">
        <f>'Рейтинговая таблица организаций'!AX27</f>
        <v>97</v>
      </c>
      <c r="U25" s="13">
        <f>'Рейтинговая таблица организаций'!AY27</f>
        <v>98</v>
      </c>
      <c r="V25" s="13">
        <f>'Рейтинговая таблица организаций'!AZ27</f>
        <v>99</v>
      </c>
      <c r="W25" s="13">
        <f>'Рейтинговая таблица организаций'!BA27</f>
        <v>98.2</v>
      </c>
      <c r="X25" s="13">
        <f>'Рейтинговая таблица организаций'!BB27</f>
        <v>91.61999999999999</v>
      </c>
    </row>
    <row r="26" spans="1:24" ht="69" x14ac:dyDescent="0.3">
      <c r="A26" s="13">
        <v>25</v>
      </c>
      <c r="B26" s="13">
        <f>Лист1!B27</f>
        <v>2</v>
      </c>
      <c r="C26" s="13" t="str">
        <f>Лист1!C27</f>
        <v>Иваново</v>
      </c>
      <c r="D26" s="112" t="str">
        <f>'Рейтинговая таблица организаций'!B28</f>
        <v>муниципальное бюджетное общеобразовательное учреждение «Гимназия № 32»</v>
      </c>
      <c r="E26" s="13">
        <f>'Рейтинговая таблица организаций'!M28</f>
        <v>100</v>
      </c>
      <c r="F26" s="13">
        <f>'Рейтинговая таблица организаций'!N28</f>
        <v>100</v>
      </c>
      <c r="G26" s="13">
        <f>'Рейтинговая таблица организаций'!O28</f>
        <v>98</v>
      </c>
      <c r="H26" s="13">
        <f>'Рейтинговая таблица организаций'!P28</f>
        <v>99.2</v>
      </c>
      <c r="I26" s="13">
        <f>'Рейтинговая таблица организаций'!V28</f>
        <v>100</v>
      </c>
      <c r="J26" s="13">
        <f>'Рейтинговая таблица организаций'!X28</f>
        <v>84</v>
      </c>
      <c r="K26" s="13">
        <f>'Рейтинговая таблица организаций'!Y28</f>
        <v>92</v>
      </c>
      <c r="L26" s="13">
        <f>'Рейтинговая таблица организаций'!AD28</f>
        <v>40</v>
      </c>
      <c r="M26" s="13">
        <f>'Рейтинговая таблица организаций'!AE28</f>
        <v>100</v>
      </c>
      <c r="N26" s="75">
        <f>'Рейтинговая таблица организаций'!AF28</f>
        <v>88.888888888888886</v>
      </c>
      <c r="O26" s="13">
        <f>'Рейтинговая таблица организаций'!AG28</f>
        <v>78.7</v>
      </c>
      <c r="P26" s="13">
        <f>'Рейтинговая таблица организаций'!AN28</f>
        <v>92</v>
      </c>
      <c r="Q26" s="13">
        <f>'Рейтинговая таблица организаций'!AO28</f>
        <v>90</v>
      </c>
      <c r="R26" s="13">
        <f>'Рейтинговая таблица организаций'!AP28</f>
        <v>93</v>
      </c>
      <c r="S26" s="13">
        <f>'Рейтинговая таблица организаций'!AQ28</f>
        <v>91.4</v>
      </c>
      <c r="T26" s="13">
        <f>'Рейтинговая таблица организаций'!AX28</f>
        <v>91</v>
      </c>
      <c r="U26" s="13">
        <f>'Рейтинговая таблица организаций'!AY28</f>
        <v>92</v>
      </c>
      <c r="V26" s="13">
        <f>'Рейтинговая таблица организаций'!AZ28</f>
        <v>93</v>
      </c>
      <c r="W26" s="13">
        <f>'Рейтинговая таблица организаций'!BA28</f>
        <v>92.2</v>
      </c>
      <c r="X26" s="13">
        <f>'Рейтинговая таблица организаций'!BB28</f>
        <v>90.699999999999989</v>
      </c>
    </row>
    <row r="27" spans="1:24" ht="69" x14ac:dyDescent="0.3">
      <c r="A27" s="13">
        <v>26</v>
      </c>
      <c r="B27" s="13">
        <f>Лист1!B28</f>
        <v>2</v>
      </c>
      <c r="C27" s="13" t="str">
        <f>Лист1!C28</f>
        <v>Иваново</v>
      </c>
      <c r="D27" s="112" t="str">
        <f>'Рейтинговая таблица организаций'!B29</f>
        <v>муниципальное бюджетное общеобразовательное учреждение «Лицей № 33»</v>
      </c>
      <c r="E27" s="13">
        <f>'Рейтинговая таблица организаций'!M29</f>
        <v>100</v>
      </c>
      <c r="F27" s="13">
        <f>'Рейтинговая таблица организаций'!N29</f>
        <v>100</v>
      </c>
      <c r="G27" s="13">
        <f>'Рейтинговая таблица организаций'!O29</f>
        <v>99</v>
      </c>
      <c r="H27" s="13">
        <f>'Рейтинговая таблица организаций'!P29</f>
        <v>99.6</v>
      </c>
      <c r="I27" s="13">
        <f>'Рейтинговая таблица организаций'!V29</f>
        <v>100</v>
      </c>
      <c r="J27" s="13">
        <f>'Рейтинговая таблица организаций'!X29</f>
        <v>100</v>
      </c>
      <c r="K27" s="13">
        <f>'Рейтинговая таблица организаций'!Y29</f>
        <v>100</v>
      </c>
      <c r="L27" s="13">
        <f>'Рейтинговая таблица организаций'!AD29</f>
        <v>80</v>
      </c>
      <c r="M27" s="13">
        <f>'Рейтинговая таблица организаций'!AE29</f>
        <v>100</v>
      </c>
      <c r="N27" s="75">
        <f>'Рейтинговая таблица организаций'!AF29</f>
        <v>100</v>
      </c>
      <c r="O27" s="13">
        <f>'Рейтинговая таблица организаций'!AG29</f>
        <v>94</v>
      </c>
      <c r="P27" s="13">
        <f>'Рейтинговая таблица организаций'!AN29</f>
        <v>100</v>
      </c>
      <c r="Q27" s="13">
        <f>'Рейтинговая таблица организаций'!AO29</f>
        <v>96</v>
      </c>
      <c r="R27" s="13">
        <f>'Рейтинговая таблица организаций'!AP29</f>
        <v>100</v>
      </c>
      <c r="S27" s="13">
        <f>'Рейтинговая таблица организаций'!AQ29</f>
        <v>98.4</v>
      </c>
      <c r="T27" s="13">
        <f>'Рейтинговая таблица организаций'!AX29</f>
        <v>99</v>
      </c>
      <c r="U27" s="13">
        <f>'Рейтинговая таблица организаций'!AY29</f>
        <v>100</v>
      </c>
      <c r="V27" s="13">
        <f>'Рейтинговая таблица организаций'!AZ29</f>
        <v>99</v>
      </c>
      <c r="W27" s="13">
        <f>'Рейтинговая таблица организаций'!BA29</f>
        <v>99.2</v>
      </c>
      <c r="X27" s="13">
        <f>'Рейтинговая таблица организаций'!BB29</f>
        <v>98.24</v>
      </c>
    </row>
    <row r="28" spans="1:24" ht="69" x14ac:dyDescent="0.3">
      <c r="A28" s="13">
        <v>27</v>
      </c>
      <c r="B28" s="13">
        <f>Лист1!B29</f>
        <v>2</v>
      </c>
      <c r="C28" s="13" t="str">
        <f>Лист1!C29</f>
        <v>Иваново</v>
      </c>
      <c r="D28" s="112" t="str">
        <f>'Рейтинговая таблица организаций'!B30</f>
        <v>муниципальное бюджетное общеобразовательное учреждение «Средняя школа № 35»</v>
      </c>
      <c r="E28" s="13">
        <f>'Рейтинговая таблица организаций'!M30</f>
        <v>91</v>
      </c>
      <c r="F28" s="13">
        <f>'Рейтинговая таблица организаций'!N30</f>
        <v>100</v>
      </c>
      <c r="G28" s="13">
        <f>'Рейтинговая таблица организаций'!O30</f>
        <v>95</v>
      </c>
      <c r="H28" s="13">
        <f>'Рейтинговая таблица организаций'!P30</f>
        <v>95.3</v>
      </c>
      <c r="I28" s="13">
        <f>'Рейтинговая таблица организаций'!V30</f>
        <v>100</v>
      </c>
      <c r="J28" s="13">
        <f>'Рейтинговая таблица организаций'!X30</f>
        <v>92</v>
      </c>
      <c r="K28" s="13">
        <f>'Рейтинговая таблица организаций'!Y30</f>
        <v>96</v>
      </c>
      <c r="L28" s="13">
        <f>'Рейтинговая таблица организаций'!AD30</f>
        <v>20</v>
      </c>
      <c r="M28" s="13">
        <f>'Рейтинговая таблица организаций'!AE30</f>
        <v>40</v>
      </c>
      <c r="N28" s="75">
        <f>'Рейтинговая таблица организаций'!AF30</f>
        <v>100</v>
      </c>
      <c r="O28" s="13">
        <f>'Рейтинговая таблица организаций'!AG30</f>
        <v>52</v>
      </c>
      <c r="P28" s="13">
        <f>'Рейтинговая таблица организаций'!AN30</f>
        <v>93</v>
      </c>
      <c r="Q28" s="13">
        <f>'Рейтинговая таблица организаций'!AO30</f>
        <v>96</v>
      </c>
      <c r="R28" s="13">
        <f>'Рейтинговая таблица организаций'!AP30</f>
        <v>96</v>
      </c>
      <c r="S28" s="13">
        <f>'Рейтинговая таблица организаций'!AQ30</f>
        <v>94.8</v>
      </c>
      <c r="T28" s="13">
        <f>'Рейтинговая таблица организаций'!AX30</f>
        <v>93</v>
      </c>
      <c r="U28" s="13">
        <f>'Рейтинговая таблица организаций'!AY30</f>
        <v>90</v>
      </c>
      <c r="V28" s="13">
        <f>'Рейтинговая таблица организаций'!AZ30</f>
        <v>93</v>
      </c>
      <c r="W28" s="13">
        <f>'Рейтинговая таблица организаций'!BA30</f>
        <v>92.4</v>
      </c>
      <c r="X28" s="13">
        <f>'Рейтинговая таблица организаций'!BB30</f>
        <v>86.1</v>
      </c>
    </row>
    <row r="29" spans="1:24" ht="69" x14ac:dyDescent="0.3">
      <c r="A29" s="13">
        <v>28</v>
      </c>
      <c r="B29" s="13">
        <f>Лист1!B30</f>
        <v>2</v>
      </c>
      <c r="C29" s="13" t="str">
        <f>Лист1!C30</f>
        <v>Иваново</v>
      </c>
      <c r="D29" s="112" t="str">
        <f>'Рейтинговая таблица организаций'!B31</f>
        <v>муниципальное бюджетное общеобразовательное учреждение «Гимназия № 36»</v>
      </c>
      <c r="E29" s="13">
        <f>'Рейтинговая таблица организаций'!M31</f>
        <v>100</v>
      </c>
      <c r="F29" s="13">
        <f>'Рейтинговая таблица организаций'!N31</f>
        <v>100</v>
      </c>
      <c r="G29" s="13">
        <f>'Рейтинговая таблица организаций'!O31</f>
        <v>91</v>
      </c>
      <c r="H29" s="13">
        <f>'Рейтинговая таблица организаций'!P31</f>
        <v>96.4</v>
      </c>
      <c r="I29" s="13">
        <f>'Рейтинговая таблица организаций'!V31</f>
        <v>100</v>
      </c>
      <c r="J29" s="13">
        <f>'Рейтинговая таблица организаций'!X31</f>
        <v>62</v>
      </c>
      <c r="K29" s="13">
        <f>'Рейтинговая таблица организаций'!Y31</f>
        <v>81</v>
      </c>
      <c r="L29" s="13">
        <f>'Рейтинговая таблица организаций'!AD31</f>
        <v>100</v>
      </c>
      <c r="M29" s="13">
        <f>'Рейтинговая таблица организаций'!AE31</f>
        <v>100</v>
      </c>
      <c r="N29" s="75">
        <f>'Рейтинговая таблица организаций'!AF31</f>
        <v>70.370370370370367</v>
      </c>
      <c r="O29" s="13">
        <f>'Рейтинговая таблица организаций'!AG31</f>
        <v>91.1</v>
      </c>
      <c r="P29" s="13">
        <f>'Рейтинговая таблица организаций'!AN31</f>
        <v>90</v>
      </c>
      <c r="Q29" s="13">
        <f>'Рейтинговая таблица организаций'!AO31</f>
        <v>81</v>
      </c>
      <c r="R29" s="13">
        <f>'Рейтинговая таблица организаций'!AP31</f>
        <v>93</v>
      </c>
      <c r="S29" s="13">
        <f>'Рейтинговая таблица организаций'!AQ31</f>
        <v>87</v>
      </c>
      <c r="T29" s="13">
        <f>'Рейтинговая таблица организаций'!AX31</f>
        <v>79</v>
      </c>
      <c r="U29" s="13">
        <f>'Рейтинговая таблица организаций'!AY31</f>
        <v>88</v>
      </c>
      <c r="V29" s="13">
        <f>'Рейтинговая таблица организаций'!AZ31</f>
        <v>81</v>
      </c>
      <c r="W29" s="13">
        <f>'Рейтинговая таблица организаций'!BA31</f>
        <v>81.8</v>
      </c>
      <c r="X29" s="13">
        <f>'Рейтинговая таблица организаций'!BB31</f>
        <v>87.460000000000008</v>
      </c>
    </row>
    <row r="30" spans="1:24" ht="69" x14ac:dyDescent="0.3">
      <c r="A30" s="13">
        <v>29</v>
      </c>
      <c r="B30" s="13">
        <f>Лист1!B31</f>
        <v>2</v>
      </c>
      <c r="C30" s="13" t="str">
        <f>Лист1!C31</f>
        <v>Иваново</v>
      </c>
      <c r="D30" s="112" t="str">
        <f>'Рейтинговая таблица организаций'!B32</f>
        <v>муниципальное бюджетное общеобразовательное учреждение «Средняя школа № 37»</v>
      </c>
      <c r="E30" s="13">
        <f>'Рейтинговая таблица организаций'!M32</f>
        <v>100</v>
      </c>
      <c r="F30" s="13">
        <f>'Рейтинговая таблица организаций'!N32</f>
        <v>100</v>
      </c>
      <c r="G30" s="13">
        <f>'Рейтинговая таблица организаций'!O32</f>
        <v>92</v>
      </c>
      <c r="H30" s="13">
        <f>'Рейтинговая таблица организаций'!P32</f>
        <v>96.8</v>
      </c>
      <c r="I30" s="13">
        <f>'Рейтинговая таблица организаций'!V32</f>
        <v>100</v>
      </c>
      <c r="J30" s="13">
        <f>'Рейтинговая таблица организаций'!X32</f>
        <v>61</v>
      </c>
      <c r="K30" s="13">
        <f>'Рейтинговая таблица организаций'!Y32</f>
        <v>80.5</v>
      </c>
      <c r="L30" s="13">
        <f>'Рейтинговая таблица организаций'!AD32</f>
        <v>40</v>
      </c>
      <c r="M30" s="13">
        <f>'Рейтинговая таблица организаций'!AE32</f>
        <v>80</v>
      </c>
      <c r="N30" s="75">
        <f>'Рейтинговая таблица организаций'!AF32</f>
        <v>85.714285714285708</v>
      </c>
      <c r="O30" s="13">
        <f>'Рейтинговая таблица организаций'!AG32</f>
        <v>69.7</v>
      </c>
      <c r="P30" s="13">
        <f>'Рейтинговая таблица организаций'!AN32</f>
        <v>88</v>
      </c>
      <c r="Q30" s="13">
        <f>'Рейтинговая таблица организаций'!AO32</f>
        <v>85</v>
      </c>
      <c r="R30" s="13">
        <f>'Рейтинговая таблица организаций'!AP32</f>
        <v>95</v>
      </c>
      <c r="S30" s="13">
        <f>'Рейтинговая таблица организаций'!AQ32</f>
        <v>88.2</v>
      </c>
      <c r="T30" s="13">
        <f>'Рейтинговая таблица организаций'!AX32</f>
        <v>75</v>
      </c>
      <c r="U30" s="13">
        <f>'Рейтинговая таблица организаций'!AY32</f>
        <v>85</v>
      </c>
      <c r="V30" s="13">
        <f>'Рейтинговая таблица организаций'!AZ32</f>
        <v>81</v>
      </c>
      <c r="W30" s="13">
        <f>'Рейтинговая таблица организаций'!BA32</f>
        <v>80</v>
      </c>
      <c r="X30" s="13">
        <f>'Рейтинговая таблица организаций'!BB32</f>
        <v>83.039999999999992</v>
      </c>
    </row>
    <row r="31" spans="1:24" ht="69" x14ac:dyDescent="0.3">
      <c r="A31" s="13">
        <v>30</v>
      </c>
      <c r="B31" s="13">
        <f>Лист1!B32</f>
        <v>2</v>
      </c>
      <c r="C31" s="13" t="str">
        <f>Лист1!C32</f>
        <v>Иваново</v>
      </c>
      <c r="D31" s="112" t="str">
        <f>'Рейтинговая таблица организаций'!B33</f>
        <v>муниципальное бюджетное общеобразовательное учреждение «Средняя школа № 39»</v>
      </c>
      <c r="E31" s="13">
        <f>'Рейтинговая таблица организаций'!M33</f>
        <v>64</v>
      </c>
      <c r="F31" s="13">
        <f>'Рейтинговая таблица организаций'!N33</f>
        <v>90</v>
      </c>
      <c r="G31" s="13">
        <f>'Рейтинговая таблица организаций'!O33</f>
        <v>88</v>
      </c>
      <c r="H31" s="13">
        <f>'Рейтинговая таблица организаций'!P33</f>
        <v>81.400000000000006</v>
      </c>
      <c r="I31" s="13">
        <f>'Рейтинговая таблица организаций'!V33</f>
        <v>100</v>
      </c>
      <c r="J31" s="13">
        <f>'Рейтинговая таблица организаций'!X33</f>
        <v>62</v>
      </c>
      <c r="K31" s="13">
        <f>'Рейтинговая таблица организаций'!Y33</f>
        <v>81</v>
      </c>
      <c r="L31" s="13">
        <f>'Рейтинговая таблица организаций'!AD33</f>
        <v>20</v>
      </c>
      <c r="M31" s="13">
        <f>'Рейтинговая таблица организаций'!AE33</f>
        <v>80</v>
      </c>
      <c r="N31" s="75">
        <f>'Рейтинговая таблица организаций'!AF33</f>
        <v>83.333333333333329</v>
      </c>
      <c r="O31" s="13">
        <f>'Рейтинговая таблица организаций'!AG33</f>
        <v>63</v>
      </c>
      <c r="P31" s="13">
        <f>'Рейтинговая таблица организаций'!AN33</f>
        <v>85</v>
      </c>
      <c r="Q31" s="13">
        <f>'Рейтинговая таблица организаций'!AO33</f>
        <v>85</v>
      </c>
      <c r="R31" s="13">
        <f>'Рейтинговая таблица организаций'!AP33</f>
        <v>91</v>
      </c>
      <c r="S31" s="13">
        <f>'Рейтинговая таблица организаций'!AQ33</f>
        <v>86.2</v>
      </c>
      <c r="T31" s="13">
        <f>'Рейтинговая таблица организаций'!AX33</f>
        <v>84</v>
      </c>
      <c r="U31" s="13">
        <f>'Рейтинговая таблица организаций'!AY33</f>
        <v>79</v>
      </c>
      <c r="V31" s="13">
        <f>'Рейтинговая таблица организаций'!AZ33</f>
        <v>84</v>
      </c>
      <c r="W31" s="13">
        <f>'Рейтинговая таблица организаций'!BA33</f>
        <v>83</v>
      </c>
      <c r="X31" s="13">
        <f>'Рейтинговая таблица организаций'!BB33</f>
        <v>78.92</v>
      </c>
    </row>
    <row r="32" spans="1:24" ht="69" x14ac:dyDescent="0.3">
      <c r="A32" s="13">
        <v>31</v>
      </c>
      <c r="B32" s="13">
        <f>Лист1!B33</f>
        <v>2</v>
      </c>
      <c r="C32" s="13" t="str">
        <f>Лист1!C33</f>
        <v>Иваново</v>
      </c>
      <c r="D32" s="112" t="str">
        <f>'Рейтинговая таблица организаций'!B34</f>
        <v>муниципальное бюджетное общеобразовательное учреждение «Средняя школа № 41»</v>
      </c>
      <c r="E32" s="13">
        <f>'Рейтинговая таблица организаций'!M34</f>
        <v>99</v>
      </c>
      <c r="F32" s="13">
        <f>'Рейтинговая таблица организаций'!N34</f>
        <v>100</v>
      </c>
      <c r="G32" s="13">
        <f>'Рейтинговая таблица организаций'!O34</f>
        <v>97</v>
      </c>
      <c r="H32" s="13">
        <f>'Рейтинговая таблица организаций'!P34</f>
        <v>98.5</v>
      </c>
      <c r="I32" s="13">
        <f>'Рейтинговая таблица организаций'!V34</f>
        <v>100</v>
      </c>
      <c r="J32" s="13">
        <f>'Рейтинговая таблица организаций'!X34</f>
        <v>81</v>
      </c>
      <c r="K32" s="13">
        <f>'Рейтинговая таблица организаций'!Y34</f>
        <v>90.5</v>
      </c>
      <c r="L32" s="13">
        <f>'Рейтинговая таблица организаций'!AD34</f>
        <v>20</v>
      </c>
      <c r="M32" s="13">
        <f>'Рейтинговая таблица организаций'!AE34</f>
        <v>100</v>
      </c>
      <c r="N32" s="75">
        <f>'Рейтинговая таблица организаций'!AF34</f>
        <v>80.769230769230774</v>
      </c>
      <c r="O32" s="13">
        <f>'Рейтинговая таблица организаций'!AG34</f>
        <v>70.2</v>
      </c>
      <c r="P32" s="13">
        <f>'Рейтинговая таблица организаций'!AN34</f>
        <v>92</v>
      </c>
      <c r="Q32" s="13">
        <f>'Рейтинговая таблица организаций'!AO34</f>
        <v>95</v>
      </c>
      <c r="R32" s="13">
        <f>'Рейтинговая таблица организаций'!AP34</f>
        <v>98</v>
      </c>
      <c r="S32" s="13">
        <f>'Рейтинговая таблица организаций'!AQ34</f>
        <v>94.4</v>
      </c>
      <c r="T32" s="13">
        <f>'Рейтинговая таблица организаций'!AX34</f>
        <v>90</v>
      </c>
      <c r="U32" s="13">
        <f>'Рейтинговая таблица организаций'!AY34</f>
        <v>93</v>
      </c>
      <c r="V32" s="13">
        <f>'Рейтинговая таблица организаций'!AZ34</f>
        <v>94</v>
      </c>
      <c r="W32" s="13">
        <f>'Рейтинговая таблица организаций'!BA34</f>
        <v>92.6</v>
      </c>
      <c r="X32" s="13">
        <f>'Рейтинговая таблица организаций'!BB34</f>
        <v>89.240000000000009</v>
      </c>
    </row>
    <row r="33" spans="1:24" ht="69" x14ac:dyDescent="0.3">
      <c r="A33" s="13">
        <v>32</v>
      </c>
      <c r="B33" s="13">
        <f>Лист1!B34</f>
        <v>2</v>
      </c>
      <c r="C33" s="13" t="str">
        <f>Лист1!C34</f>
        <v>Иваново</v>
      </c>
      <c r="D33" s="112" t="str">
        <f>'Рейтинговая таблица организаций'!B35</f>
        <v>муниципальное бюджетное общеобразовательное учреждение «Средняя школа № 42»</v>
      </c>
      <c r="E33" s="13">
        <f>'Рейтинговая таблица организаций'!M35</f>
        <v>100</v>
      </c>
      <c r="F33" s="13">
        <f>'Рейтинговая таблица организаций'!N35</f>
        <v>100</v>
      </c>
      <c r="G33" s="13">
        <f>'Рейтинговая таблица организаций'!O35</f>
        <v>92</v>
      </c>
      <c r="H33" s="13">
        <f>'Рейтинговая таблица организаций'!P35</f>
        <v>96.8</v>
      </c>
      <c r="I33" s="13">
        <f>'Рейтинговая таблица организаций'!V35</f>
        <v>100</v>
      </c>
      <c r="J33" s="13">
        <f>'Рейтинговая таблица организаций'!X35</f>
        <v>59</v>
      </c>
      <c r="K33" s="13">
        <f>'Рейтинговая таблица организаций'!Y35</f>
        <v>79.5</v>
      </c>
      <c r="L33" s="13">
        <f>'Рейтинговая таблица организаций'!AD35</f>
        <v>40</v>
      </c>
      <c r="M33" s="13">
        <f>'Рейтинговая таблица организаций'!AE35</f>
        <v>80</v>
      </c>
      <c r="N33" s="75">
        <f>'Рейтинговая таблица организаций'!AF35</f>
        <v>80</v>
      </c>
      <c r="O33" s="13">
        <f>'Рейтинговая таблица организаций'!AG35</f>
        <v>68</v>
      </c>
      <c r="P33" s="13">
        <f>'Рейтинговая таблица организаций'!AN35</f>
        <v>86</v>
      </c>
      <c r="Q33" s="13">
        <f>'Рейтинговая таблица организаций'!AO35</f>
        <v>86</v>
      </c>
      <c r="R33" s="13">
        <f>'Рейтинговая таблица организаций'!AP35</f>
        <v>95</v>
      </c>
      <c r="S33" s="13">
        <f>'Рейтинговая таблица организаций'!AQ35</f>
        <v>87.8</v>
      </c>
      <c r="T33" s="13">
        <f>'Рейтинговая таблица организаций'!AX35</f>
        <v>80</v>
      </c>
      <c r="U33" s="13">
        <f>'Рейтинговая таблица организаций'!AY35</f>
        <v>89</v>
      </c>
      <c r="V33" s="13">
        <f>'Рейтинговая таблица организаций'!AZ35</f>
        <v>86</v>
      </c>
      <c r="W33" s="13">
        <f>'Рейтинговая таблица организаций'!BA35</f>
        <v>84.8</v>
      </c>
      <c r="X33" s="13">
        <f>'Рейтинговая таблица организаций'!BB35</f>
        <v>83.38000000000001</v>
      </c>
    </row>
    <row r="34" spans="1:24" ht="69" x14ac:dyDescent="0.3">
      <c r="A34" s="13">
        <v>33</v>
      </c>
      <c r="B34" s="13">
        <f>Лист1!B35</f>
        <v>2</v>
      </c>
      <c r="C34" s="13" t="str">
        <f>Лист1!C35</f>
        <v>Иваново</v>
      </c>
      <c r="D34" s="112" t="str">
        <f>'Рейтинговая таблица организаций'!B36</f>
        <v>муниципальное бюджетное общеобразовательное учреждение «Средняя школа № 43»</v>
      </c>
      <c r="E34" s="13">
        <f>'Рейтинговая таблица организаций'!M36</f>
        <v>100</v>
      </c>
      <c r="F34" s="13">
        <f>'Рейтинговая таблица организаций'!N36</f>
        <v>100</v>
      </c>
      <c r="G34" s="13">
        <f>'Рейтинговая таблица организаций'!O36</f>
        <v>96</v>
      </c>
      <c r="H34" s="13">
        <f>'Рейтинговая таблица организаций'!P36</f>
        <v>98.4</v>
      </c>
      <c r="I34" s="13">
        <f>'Рейтинговая таблица организаций'!V36</f>
        <v>100</v>
      </c>
      <c r="J34" s="13">
        <f>'Рейтинговая таблица организаций'!X36</f>
        <v>77</v>
      </c>
      <c r="K34" s="13">
        <f>'Рейтинговая таблица организаций'!Y36</f>
        <v>88.5</v>
      </c>
      <c r="L34" s="13">
        <f>'Рейтинговая таблица организаций'!AD36</f>
        <v>60</v>
      </c>
      <c r="M34" s="13">
        <f>'Рейтинговая таблица организаций'!AE36</f>
        <v>60</v>
      </c>
      <c r="N34" s="75">
        <f>'Рейтинговая таблица организаций'!AF36</f>
        <v>92.156862745098039</v>
      </c>
      <c r="O34" s="13">
        <f>'Рейтинговая таблица организаций'!AG36</f>
        <v>69.599999999999994</v>
      </c>
      <c r="P34" s="13">
        <f>'Рейтинговая таблица организаций'!AN36</f>
        <v>90</v>
      </c>
      <c r="Q34" s="13">
        <f>'Рейтинговая таблица организаций'!AO36</f>
        <v>90</v>
      </c>
      <c r="R34" s="13">
        <f>'Рейтинговая таблица организаций'!AP36</f>
        <v>96</v>
      </c>
      <c r="S34" s="13">
        <f>'Рейтинговая таблица организаций'!AQ36</f>
        <v>91.2</v>
      </c>
      <c r="T34" s="13">
        <f>'Рейтинговая таблица организаций'!AX36</f>
        <v>86</v>
      </c>
      <c r="U34" s="13">
        <f>'Рейтинговая таблица организаций'!AY36</f>
        <v>93</v>
      </c>
      <c r="V34" s="13">
        <f>'Рейтинговая таблица организаций'!AZ36</f>
        <v>90</v>
      </c>
      <c r="W34" s="13">
        <f>'Рейтинговая таблица организаций'!BA36</f>
        <v>89.4</v>
      </c>
      <c r="X34" s="13">
        <f>'Рейтинговая таблица организаций'!BB36</f>
        <v>87.42</v>
      </c>
    </row>
    <row r="35" spans="1:24" ht="69" x14ac:dyDescent="0.3">
      <c r="A35" s="13">
        <v>34</v>
      </c>
      <c r="B35" s="13">
        <f>Лист1!B36</f>
        <v>2</v>
      </c>
      <c r="C35" s="13" t="str">
        <f>Лист1!C36</f>
        <v>Иваново</v>
      </c>
      <c r="D35" s="112" t="str">
        <f>'Рейтинговая таблица организаций'!B37</f>
        <v>муниципальное бюджетное общеобразовательное учреждение гимназия № 44</v>
      </c>
      <c r="E35" s="13">
        <f>'Рейтинговая таблица организаций'!M37</f>
        <v>100</v>
      </c>
      <c r="F35" s="13">
        <f>'Рейтинговая таблица организаций'!N37</f>
        <v>100</v>
      </c>
      <c r="G35" s="13">
        <f>'Рейтинговая таблица организаций'!O37</f>
        <v>95</v>
      </c>
      <c r="H35" s="13">
        <f>'Рейтинговая таблица организаций'!P37</f>
        <v>98</v>
      </c>
      <c r="I35" s="13">
        <f>'Рейтинговая таблица организаций'!V37</f>
        <v>100</v>
      </c>
      <c r="J35" s="13">
        <f>'Рейтинговая таблица организаций'!X37</f>
        <v>78</v>
      </c>
      <c r="K35" s="13">
        <f>'Рейтинговая таблица организаций'!Y37</f>
        <v>89</v>
      </c>
      <c r="L35" s="13">
        <f>'Рейтинговая таблица организаций'!AD37</f>
        <v>80</v>
      </c>
      <c r="M35" s="13">
        <f>'Рейтинговая таблица организаций'!AE37</f>
        <v>60</v>
      </c>
      <c r="N35" s="75">
        <f>'Рейтинговая таблица организаций'!AF37</f>
        <v>92.307692307692307</v>
      </c>
      <c r="O35" s="13">
        <f>'Рейтинговая таблица организаций'!AG37</f>
        <v>75.7</v>
      </c>
      <c r="P35" s="13">
        <f>'Рейтинговая таблица организаций'!AN37</f>
        <v>88</v>
      </c>
      <c r="Q35" s="13">
        <f>'Рейтинговая таблица организаций'!AO37</f>
        <v>88</v>
      </c>
      <c r="R35" s="13">
        <f>'Рейтинговая таблица организаций'!AP37</f>
        <v>96</v>
      </c>
      <c r="S35" s="13">
        <f>'Рейтинговая таблица организаций'!AQ37</f>
        <v>89.6</v>
      </c>
      <c r="T35" s="13">
        <f>'Рейтинговая таблица организаций'!AX37</f>
        <v>84</v>
      </c>
      <c r="U35" s="13">
        <f>'Рейтинговая таблица организаций'!AY37</f>
        <v>88</v>
      </c>
      <c r="V35" s="13">
        <f>'Рейтинговая таблица организаций'!AZ37</f>
        <v>88</v>
      </c>
      <c r="W35" s="13">
        <f>'Рейтинговая таблица организаций'!BA37</f>
        <v>86.8</v>
      </c>
      <c r="X35" s="13">
        <f>'Рейтинговая таблица организаций'!BB37</f>
        <v>87.82</v>
      </c>
    </row>
    <row r="36" spans="1:24" ht="69" x14ac:dyDescent="0.3">
      <c r="A36" s="13">
        <v>35</v>
      </c>
      <c r="B36" s="13">
        <f>Лист1!B37</f>
        <v>2</v>
      </c>
      <c r="C36" s="13" t="str">
        <f>Лист1!C37</f>
        <v>Иваново</v>
      </c>
      <c r="D36" s="112" t="str">
        <f>'Рейтинговая таблица организаций'!B38</f>
        <v>муниципальное бюджетное общеобразовательное учреждение «Средняя школа № 49»</v>
      </c>
      <c r="E36" s="13">
        <f>'Рейтинговая таблица организаций'!M38</f>
        <v>96</v>
      </c>
      <c r="F36" s="13">
        <f>'Рейтинговая таблица организаций'!N38</f>
        <v>100</v>
      </c>
      <c r="G36" s="13">
        <f>'Рейтинговая таблица организаций'!O38</f>
        <v>95</v>
      </c>
      <c r="H36" s="13">
        <f>'Рейтинговая таблица организаций'!P38</f>
        <v>96.8</v>
      </c>
      <c r="I36" s="13">
        <f>'Рейтинговая таблица организаций'!V38</f>
        <v>100</v>
      </c>
      <c r="J36" s="13">
        <f>'Рейтинговая таблица организаций'!X38</f>
        <v>73</v>
      </c>
      <c r="K36" s="13">
        <f>'Рейтинговая таблица организаций'!Y38</f>
        <v>86.5</v>
      </c>
      <c r="L36" s="13">
        <f>'Рейтинговая таблица организаций'!AD38</f>
        <v>40</v>
      </c>
      <c r="M36" s="13">
        <f>'Рейтинговая таблица организаций'!AE38</f>
        <v>80</v>
      </c>
      <c r="N36" s="75">
        <f>'Рейтинговая таблица организаций'!AF38</f>
        <v>82.142857142857139</v>
      </c>
      <c r="O36" s="13">
        <f>'Рейтинговая таблица организаций'!AG38</f>
        <v>68.599999999999994</v>
      </c>
      <c r="P36" s="13">
        <f>'Рейтинговая таблица организаций'!AN38</f>
        <v>89</v>
      </c>
      <c r="Q36" s="13">
        <f>'Рейтинговая таблица организаций'!AO38</f>
        <v>92</v>
      </c>
      <c r="R36" s="13">
        <f>'Рейтинговая таблица организаций'!AP38</f>
        <v>96</v>
      </c>
      <c r="S36" s="13">
        <f>'Рейтинговая таблица организаций'!AQ38</f>
        <v>91.6</v>
      </c>
      <c r="T36" s="13">
        <f>'Рейтинговая таблица организаций'!AX38</f>
        <v>85</v>
      </c>
      <c r="U36" s="13">
        <f>'Рейтинговая таблица организаций'!AY38</f>
        <v>86</v>
      </c>
      <c r="V36" s="13">
        <f>'Рейтинговая таблица организаций'!AZ38</f>
        <v>90</v>
      </c>
      <c r="W36" s="13">
        <f>'Рейтинговая таблица организаций'!BA38</f>
        <v>87.7</v>
      </c>
      <c r="X36" s="13">
        <f>'Рейтинговая таблица организаций'!BB38</f>
        <v>86.24</v>
      </c>
    </row>
    <row r="37" spans="1:24" ht="69" x14ac:dyDescent="0.3">
      <c r="A37" s="13">
        <v>36</v>
      </c>
      <c r="B37" s="13">
        <f>Лист1!B38</f>
        <v>2</v>
      </c>
      <c r="C37" s="13" t="str">
        <f>Лист1!C38</f>
        <v>Иваново</v>
      </c>
      <c r="D37" s="112" t="str">
        <f>'Рейтинговая таблица организаций'!B39</f>
        <v>муниципальное бюджетное общеобразовательное учреждение «Средняя школа № 50»</v>
      </c>
      <c r="E37" s="13">
        <f>'Рейтинговая таблица организаций'!M39</f>
        <v>95</v>
      </c>
      <c r="F37" s="13">
        <f>'Рейтинговая таблица организаций'!N39</f>
        <v>100</v>
      </c>
      <c r="G37" s="13">
        <f>'Рейтинговая таблица организаций'!O39</f>
        <v>96</v>
      </c>
      <c r="H37" s="13">
        <f>'Рейтинговая таблица организаций'!P39</f>
        <v>96.9</v>
      </c>
      <c r="I37" s="13">
        <f>'Рейтинговая таблица организаций'!V39</f>
        <v>100</v>
      </c>
      <c r="J37" s="13">
        <f>'Рейтинговая таблица организаций'!X39</f>
        <v>92</v>
      </c>
      <c r="K37" s="13">
        <f>'Рейтинговая таблица организаций'!Y39</f>
        <v>96</v>
      </c>
      <c r="L37" s="13">
        <f>'Рейтинговая таблица организаций'!AD39</f>
        <v>60</v>
      </c>
      <c r="M37" s="13">
        <f>'Рейтинговая таблица организаций'!AE39</f>
        <v>80</v>
      </c>
      <c r="N37" s="75">
        <f>'Рейтинговая таблица организаций'!AF39</f>
        <v>93.75</v>
      </c>
      <c r="O37" s="13">
        <f>'Рейтинговая таблица организаций'!AG39</f>
        <v>78.099999999999994</v>
      </c>
      <c r="P37" s="13">
        <f>'Рейтинговая таблица организаций'!AN39</f>
        <v>96</v>
      </c>
      <c r="Q37" s="13">
        <f>'Рейтинговая таблица организаций'!AO39</f>
        <v>93</v>
      </c>
      <c r="R37" s="13">
        <f>'Рейтинговая таблица организаций'!AP39</f>
        <v>98</v>
      </c>
      <c r="S37" s="13">
        <f>'Рейтинговая таблица организаций'!AQ39</f>
        <v>95.2</v>
      </c>
      <c r="T37" s="13">
        <f>'Рейтинговая таблица организаций'!AX39</f>
        <v>92</v>
      </c>
      <c r="U37" s="13">
        <f>'Рейтинговая таблица организаций'!AY39</f>
        <v>94</v>
      </c>
      <c r="V37" s="13">
        <f>'Рейтинговая таблица организаций'!AZ39</f>
        <v>93</v>
      </c>
      <c r="W37" s="13">
        <f>'Рейтинговая таблица организаций'!BA39</f>
        <v>92.9</v>
      </c>
      <c r="X37" s="13">
        <f>'Рейтинговая таблица организаций'!BB39</f>
        <v>91.820000000000007</v>
      </c>
    </row>
    <row r="38" spans="1:24" ht="69" x14ac:dyDescent="0.3">
      <c r="A38" s="13">
        <v>37</v>
      </c>
      <c r="B38" s="13">
        <f>Лист1!B39</f>
        <v>2</v>
      </c>
      <c r="C38" s="13" t="str">
        <f>Лист1!C39</f>
        <v>Иваново</v>
      </c>
      <c r="D38" s="112" t="str">
        <f>'Рейтинговая таблица организаций'!B40</f>
        <v>муниципальное бюджетное общеобразовательное учреждение «Средняя школа № 53»</v>
      </c>
      <c r="E38" s="13">
        <f>'Рейтинговая таблица организаций'!M40</f>
        <v>81</v>
      </c>
      <c r="F38" s="13">
        <f>'Рейтинговая таблица организаций'!N40</f>
        <v>100</v>
      </c>
      <c r="G38" s="13">
        <f>'Рейтинговая таблица организаций'!O40</f>
        <v>89</v>
      </c>
      <c r="H38" s="13">
        <f>'Рейтинговая таблица организаций'!P40</f>
        <v>89.9</v>
      </c>
      <c r="I38" s="13">
        <f>'Рейтинговая таблица организаций'!V40</f>
        <v>80</v>
      </c>
      <c r="J38" s="13">
        <f>'Рейтинговая таблица организаций'!X40</f>
        <v>51</v>
      </c>
      <c r="K38" s="13">
        <f>'Рейтинговая таблица организаций'!Y40</f>
        <v>65.5</v>
      </c>
      <c r="L38" s="13">
        <f>'Рейтинговая таблица организаций'!AD40</f>
        <v>0</v>
      </c>
      <c r="M38" s="13">
        <f>'Рейтинговая таблица организаций'!AE40</f>
        <v>60</v>
      </c>
      <c r="N38" s="75">
        <f>'Рейтинговая таблица организаций'!AF40</f>
        <v>66.666666666666671</v>
      </c>
      <c r="O38" s="13">
        <f>'Рейтинговая таблица организаций'!AG40</f>
        <v>44</v>
      </c>
      <c r="P38" s="13">
        <f>'Рейтинговая таблица организаций'!AN40</f>
        <v>86</v>
      </c>
      <c r="Q38" s="13">
        <f>'Рейтинговая таблица организаций'!AO40</f>
        <v>70</v>
      </c>
      <c r="R38" s="13">
        <f>'Рейтинговая таблица организаций'!AP40</f>
        <v>89</v>
      </c>
      <c r="S38" s="13">
        <f>'Рейтинговая таблица организаций'!AQ40</f>
        <v>80.2</v>
      </c>
      <c r="T38" s="13">
        <f>'Рейтинговая таблица организаций'!AX40</f>
        <v>71</v>
      </c>
      <c r="U38" s="13">
        <f>'Рейтинговая таблица организаций'!AY40</f>
        <v>71</v>
      </c>
      <c r="V38" s="13">
        <f>'Рейтинговая таблица организаций'!AZ40</f>
        <v>66</v>
      </c>
      <c r="W38" s="13">
        <f>'Рейтинговая таблица организаций'!BA40</f>
        <v>68.5</v>
      </c>
      <c r="X38" s="13">
        <f>'Рейтинговая таблица организаций'!BB40</f>
        <v>69.62</v>
      </c>
    </row>
    <row r="39" spans="1:24" ht="69" x14ac:dyDescent="0.3">
      <c r="A39" s="13">
        <v>38</v>
      </c>
      <c r="B39" s="13">
        <f>Лист1!B40</f>
        <v>2</v>
      </c>
      <c r="C39" s="13" t="str">
        <f>Лист1!C40</f>
        <v>Иваново</v>
      </c>
      <c r="D39" s="112" t="str">
        <f>'Рейтинговая таблица организаций'!B41</f>
        <v>муниципальное бюджетное общеобразовательное учреждение «Средняя школа № 54»</v>
      </c>
      <c r="E39" s="13">
        <f>'Рейтинговая таблица организаций'!M41</f>
        <v>100</v>
      </c>
      <c r="F39" s="13">
        <f>'Рейтинговая таблица организаций'!N41</f>
        <v>100</v>
      </c>
      <c r="G39" s="13">
        <f>'Рейтинговая таблица организаций'!O41</f>
        <v>97</v>
      </c>
      <c r="H39" s="13">
        <f>'Рейтинговая таблица организаций'!P41</f>
        <v>98.8</v>
      </c>
      <c r="I39" s="13">
        <f>'Рейтинговая таблица организаций'!V41</f>
        <v>100</v>
      </c>
      <c r="J39" s="13">
        <f>'Рейтинговая таблица организаций'!X41</f>
        <v>82</v>
      </c>
      <c r="K39" s="13">
        <f>'Рейтинговая таблица организаций'!Y41</f>
        <v>91</v>
      </c>
      <c r="L39" s="13">
        <f>'Рейтинговая таблица организаций'!AD41</f>
        <v>0</v>
      </c>
      <c r="M39" s="13">
        <f>'Рейтинговая таблица организаций'!AE41</f>
        <v>80</v>
      </c>
      <c r="N39" s="75">
        <f>'Рейтинговая таблица организаций'!AF41</f>
        <v>81.395348837209298</v>
      </c>
      <c r="O39" s="13">
        <f>'Рейтинговая таблица организаций'!AG41</f>
        <v>56.4</v>
      </c>
      <c r="P39" s="13">
        <f>'Рейтинговая таблица организаций'!AN41</f>
        <v>95</v>
      </c>
      <c r="Q39" s="13">
        <f>'Рейтинговая таблица организаций'!AO41</f>
        <v>94</v>
      </c>
      <c r="R39" s="13">
        <f>'Рейтинговая таблица организаций'!AP41</f>
        <v>97</v>
      </c>
      <c r="S39" s="13">
        <f>'Рейтинговая таблица организаций'!AQ41</f>
        <v>95</v>
      </c>
      <c r="T39" s="13">
        <f>'Рейтинговая таблица организаций'!AX41</f>
        <v>91</v>
      </c>
      <c r="U39" s="13">
        <f>'Рейтинговая таблица организаций'!AY41</f>
        <v>96</v>
      </c>
      <c r="V39" s="13">
        <f>'Рейтинговая таблица организаций'!AZ41</f>
        <v>93</v>
      </c>
      <c r="W39" s="13">
        <f>'Рейтинговая таблица организаций'!BA41</f>
        <v>93</v>
      </c>
      <c r="X39" s="13">
        <f>'Рейтинговая таблица организаций'!BB41</f>
        <v>86.84</v>
      </c>
    </row>
    <row r="40" spans="1:24" ht="69" x14ac:dyDescent="0.3">
      <c r="A40" s="13">
        <v>39</v>
      </c>
      <c r="B40" s="13">
        <f>Лист1!B41</f>
        <v>2</v>
      </c>
      <c r="C40" s="13" t="str">
        <f>Лист1!C41</f>
        <v>Иваново</v>
      </c>
      <c r="D40" s="112" t="str">
        <f>'Рейтинговая таблица организаций'!B42</f>
        <v>муниципальное бюджетное общеобразовательное учреждение «Средняя школа № 55»</v>
      </c>
      <c r="E40" s="13">
        <f>'Рейтинговая таблица организаций'!M42</f>
        <v>99</v>
      </c>
      <c r="F40" s="13">
        <f>'Рейтинговая таблица организаций'!N42</f>
        <v>100</v>
      </c>
      <c r="G40" s="13">
        <f>'Рейтинговая таблица организаций'!O42</f>
        <v>92</v>
      </c>
      <c r="H40" s="13">
        <f>'Рейтинговая таблица организаций'!P42</f>
        <v>96.5</v>
      </c>
      <c r="I40" s="13">
        <f>'Рейтинговая таблица организаций'!V42</f>
        <v>100</v>
      </c>
      <c r="J40" s="13">
        <f>'Рейтинговая таблица организаций'!X42</f>
        <v>84</v>
      </c>
      <c r="K40" s="13">
        <f>'Рейтинговая таблица организаций'!Y42</f>
        <v>92</v>
      </c>
      <c r="L40" s="13">
        <f>'Рейтинговая таблица организаций'!AD42</f>
        <v>60</v>
      </c>
      <c r="M40" s="13">
        <f>'Рейтинговая таблица организаций'!AE42</f>
        <v>80</v>
      </c>
      <c r="N40" s="75">
        <f>'Рейтинговая таблица организаций'!AF42</f>
        <v>88.888888888888886</v>
      </c>
      <c r="O40" s="13">
        <f>'Рейтинговая таблица организаций'!AG42</f>
        <v>76.7</v>
      </c>
      <c r="P40" s="13">
        <f>'Рейтинговая таблица организаций'!AN42</f>
        <v>96</v>
      </c>
      <c r="Q40" s="13">
        <f>'Рейтинговая таблица организаций'!AO42</f>
        <v>96</v>
      </c>
      <c r="R40" s="13">
        <f>'Рейтинговая таблица организаций'!AP42</f>
        <v>97</v>
      </c>
      <c r="S40" s="13">
        <f>'Рейтинговая таблица организаций'!AQ42</f>
        <v>96.2</v>
      </c>
      <c r="T40" s="13">
        <f>'Рейтинговая таблица организаций'!AX42</f>
        <v>90</v>
      </c>
      <c r="U40" s="13">
        <f>'Рейтинговая таблица организаций'!AY42</f>
        <v>92</v>
      </c>
      <c r="V40" s="13">
        <f>'Рейтинговая таблица организаций'!AZ42</f>
        <v>93</v>
      </c>
      <c r="W40" s="13">
        <f>'Рейтинговая таблица организаций'!BA42</f>
        <v>91.9</v>
      </c>
      <c r="X40" s="13">
        <f>'Рейтинговая таблица организаций'!BB42</f>
        <v>90.66</v>
      </c>
    </row>
    <row r="41" spans="1:24" ht="69" x14ac:dyDescent="0.3">
      <c r="A41" s="13">
        <v>40</v>
      </c>
      <c r="B41" s="13">
        <f>Лист1!B42</f>
        <v>2</v>
      </c>
      <c r="C41" s="13" t="str">
        <f>Лист1!C42</f>
        <v>Иваново</v>
      </c>
      <c r="D41" s="112" t="str">
        <f>'Рейтинговая таблица организаций'!B43</f>
        <v>муниципальное бюджетное общеобразовательное учреждение «Средняя школа № 56»</v>
      </c>
      <c r="E41" s="13">
        <f>'Рейтинговая таблица организаций'!M43</f>
        <v>99</v>
      </c>
      <c r="F41" s="13">
        <f>'Рейтинговая таблица организаций'!N43</f>
        <v>100</v>
      </c>
      <c r="G41" s="13">
        <f>'Рейтинговая таблица организаций'!O43</f>
        <v>95</v>
      </c>
      <c r="H41" s="13">
        <f>'Рейтинговая таблица организаций'!P43</f>
        <v>97.7</v>
      </c>
      <c r="I41" s="13">
        <f>'Рейтинговая таблица организаций'!V43</f>
        <v>100</v>
      </c>
      <c r="J41" s="13">
        <f>'Рейтинговая таблица организаций'!X43</f>
        <v>81</v>
      </c>
      <c r="K41" s="13">
        <f>'Рейтинговая таблица организаций'!Y43</f>
        <v>90.5</v>
      </c>
      <c r="L41" s="13">
        <f>'Рейтинговая таблица организаций'!AD43</f>
        <v>20</v>
      </c>
      <c r="M41" s="13">
        <f>'Рейтинговая таблица организаций'!AE43</f>
        <v>80</v>
      </c>
      <c r="N41" s="75">
        <f>'Рейтинговая таблица организаций'!AF43</f>
        <v>77.5</v>
      </c>
      <c r="O41" s="13">
        <f>'Рейтинговая таблица организаций'!AG43</f>
        <v>61.3</v>
      </c>
      <c r="P41" s="13">
        <f>'Рейтинговая таблица организаций'!AN43</f>
        <v>91</v>
      </c>
      <c r="Q41" s="13">
        <f>'Рейтинговая таблица организаций'!AO43</f>
        <v>92</v>
      </c>
      <c r="R41" s="13">
        <f>'Рейтинговая таблица организаций'!AP43</f>
        <v>95</v>
      </c>
      <c r="S41" s="13">
        <f>'Рейтинговая таблица организаций'!AQ43</f>
        <v>92.2</v>
      </c>
      <c r="T41" s="13">
        <f>'Рейтинговая таблица организаций'!AX43</f>
        <v>90</v>
      </c>
      <c r="U41" s="13">
        <f>'Рейтинговая таблица организаций'!AY43</f>
        <v>87</v>
      </c>
      <c r="V41" s="13">
        <f>'Рейтинговая таблица организаций'!AZ43</f>
        <v>93</v>
      </c>
      <c r="W41" s="13">
        <f>'Рейтинговая таблица организаций'!BA43</f>
        <v>90.9</v>
      </c>
      <c r="X41" s="13">
        <f>'Рейтинговая таблица организаций'!BB43</f>
        <v>86.52000000000001</v>
      </c>
    </row>
    <row r="42" spans="1:24" ht="69" x14ac:dyDescent="0.3">
      <c r="A42" s="13">
        <v>41</v>
      </c>
      <c r="B42" s="13">
        <f>Лист1!B43</f>
        <v>2</v>
      </c>
      <c r="C42" s="13" t="str">
        <f>Лист1!C43</f>
        <v>Иваново</v>
      </c>
      <c r="D42" s="112" t="str">
        <f>'Рейтинговая таблица организаций'!B44</f>
        <v>муниципальное бюджетное общеобразовательное учреждение «Средняя школа № 58»</v>
      </c>
      <c r="E42" s="13">
        <f>'Рейтинговая таблица организаций'!M44</f>
        <v>100</v>
      </c>
      <c r="F42" s="13">
        <f>'Рейтинговая таблица организаций'!N44</f>
        <v>100</v>
      </c>
      <c r="G42" s="13">
        <f>'Рейтинговая таблица организаций'!O44</f>
        <v>96</v>
      </c>
      <c r="H42" s="13">
        <f>'Рейтинговая таблица организаций'!P44</f>
        <v>98.4</v>
      </c>
      <c r="I42" s="13">
        <f>'Рейтинговая таблица организаций'!V44</f>
        <v>100</v>
      </c>
      <c r="J42" s="13">
        <f>'Рейтинговая таблица организаций'!X44</f>
        <v>81</v>
      </c>
      <c r="K42" s="13">
        <f>'Рейтинговая таблица организаций'!Y44</f>
        <v>90.5</v>
      </c>
      <c r="L42" s="13">
        <f>'Рейтинговая таблица организаций'!AD44</f>
        <v>0</v>
      </c>
      <c r="M42" s="13">
        <f>'Рейтинговая таблица организаций'!AE44</f>
        <v>80</v>
      </c>
      <c r="N42" s="75">
        <f>'Рейтинговая таблица организаций'!AF44</f>
        <v>86.206896551724142</v>
      </c>
      <c r="O42" s="13">
        <f>'Рейтинговая таблица организаций'!AG44</f>
        <v>57.9</v>
      </c>
      <c r="P42" s="13">
        <f>'Рейтинговая таблица организаций'!AN44</f>
        <v>96</v>
      </c>
      <c r="Q42" s="13">
        <f>'Рейтинговая таблица организаций'!AO44</f>
        <v>94</v>
      </c>
      <c r="R42" s="13">
        <f>'Рейтинговая таблица организаций'!AP44</f>
        <v>96</v>
      </c>
      <c r="S42" s="13">
        <f>'Рейтинговая таблица организаций'!AQ44</f>
        <v>95.2</v>
      </c>
      <c r="T42" s="13">
        <f>'Рейтинговая таблица организаций'!AX44</f>
        <v>89</v>
      </c>
      <c r="U42" s="13">
        <f>'Рейтинговая таблица организаций'!AY44</f>
        <v>94</v>
      </c>
      <c r="V42" s="13">
        <f>'Рейтинговая таблица организаций'!AZ44</f>
        <v>93</v>
      </c>
      <c r="W42" s="13">
        <f>'Рейтинговая таблица организаций'!BA44</f>
        <v>92</v>
      </c>
      <c r="X42" s="13">
        <f>'Рейтинговая таблица организаций'!BB44</f>
        <v>86.8</v>
      </c>
    </row>
    <row r="43" spans="1:24" ht="69" x14ac:dyDescent="0.3">
      <c r="A43" s="13">
        <v>42</v>
      </c>
      <c r="B43" s="13">
        <f>Лист1!B44</f>
        <v>2</v>
      </c>
      <c r="C43" s="13" t="str">
        <f>Лист1!C44</f>
        <v>Иваново</v>
      </c>
      <c r="D43" s="112" t="str">
        <f>'Рейтинговая таблица организаций'!B45</f>
        <v>муниципальное бюджетное общеобразовательное учреждение «Средняя школа № 61»</v>
      </c>
      <c r="E43" s="13">
        <f>'Рейтинговая таблица организаций'!M45</f>
        <v>99</v>
      </c>
      <c r="F43" s="13">
        <f>'Рейтинговая таблица организаций'!N45</f>
        <v>100</v>
      </c>
      <c r="G43" s="13">
        <f>'Рейтинговая таблица организаций'!O45</f>
        <v>96</v>
      </c>
      <c r="H43" s="13">
        <f>'Рейтинговая таблица организаций'!P45</f>
        <v>98.1</v>
      </c>
      <c r="I43" s="13">
        <f>'Рейтинговая таблица организаций'!V45</f>
        <v>100</v>
      </c>
      <c r="J43" s="13">
        <f>'Рейтинговая таблица организаций'!X45</f>
        <v>87</v>
      </c>
      <c r="K43" s="13">
        <f>'Рейтинговая таблица организаций'!Y45</f>
        <v>93.5</v>
      </c>
      <c r="L43" s="13">
        <f>'Рейтинговая таблица организаций'!AD45</f>
        <v>0</v>
      </c>
      <c r="M43" s="13">
        <f>'Рейтинговая таблица организаций'!AE45</f>
        <v>80</v>
      </c>
      <c r="N43" s="75">
        <f>'Рейтинговая таблица организаций'!AF45</f>
        <v>84.615384615384613</v>
      </c>
      <c r="O43" s="13">
        <f>'Рейтинговая таблица организаций'!AG45</f>
        <v>57.4</v>
      </c>
      <c r="P43" s="13">
        <f>'Рейтинговая таблица организаций'!AN45</f>
        <v>96</v>
      </c>
      <c r="Q43" s="13">
        <f>'Рейтинговая таблица организаций'!AO45</f>
        <v>96</v>
      </c>
      <c r="R43" s="13">
        <f>'Рейтинговая таблица организаций'!AP45</f>
        <v>98</v>
      </c>
      <c r="S43" s="13">
        <f>'Рейтинговая таблица организаций'!AQ45</f>
        <v>96.4</v>
      </c>
      <c r="T43" s="13">
        <f>'Рейтинговая таблица организаций'!AX45</f>
        <v>96</v>
      </c>
      <c r="U43" s="13">
        <f>'Рейтинговая таблица организаций'!AY45</f>
        <v>94</v>
      </c>
      <c r="V43" s="13">
        <f>'Рейтинговая таблица организаций'!AZ45</f>
        <v>96</v>
      </c>
      <c r="W43" s="13">
        <f>'Рейтинговая таблица организаций'!BA45</f>
        <v>95.6</v>
      </c>
      <c r="X43" s="13">
        <f>'Рейтинговая таблица организаций'!BB45</f>
        <v>88.2</v>
      </c>
    </row>
    <row r="44" spans="1:24" ht="69" x14ac:dyDescent="0.3">
      <c r="A44" s="13">
        <v>43</v>
      </c>
      <c r="B44" s="13">
        <f>Лист1!B45</f>
        <v>2</v>
      </c>
      <c r="C44" s="13" t="str">
        <f>Лист1!C45</f>
        <v>Иваново</v>
      </c>
      <c r="D44" s="112" t="str">
        <f>'Рейтинговая таблица организаций'!B46</f>
        <v>муниципальное бюджетное общеобразовательное учреждение «Средняя школа № 62»</v>
      </c>
      <c r="E44" s="13">
        <f>'Рейтинговая таблица организаций'!M46</f>
        <v>99</v>
      </c>
      <c r="F44" s="13">
        <f>'Рейтинговая таблица организаций'!N46</f>
        <v>100</v>
      </c>
      <c r="G44" s="13">
        <f>'Рейтинговая таблица организаций'!O46</f>
        <v>99</v>
      </c>
      <c r="H44" s="13">
        <f>'Рейтинговая таблица организаций'!P46</f>
        <v>99.3</v>
      </c>
      <c r="I44" s="13">
        <f>'Рейтинговая таблица организаций'!V46</f>
        <v>100</v>
      </c>
      <c r="J44" s="13">
        <f>'Рейтинговая таблица организаций'!X46</f>
        <v>94</v>
      </c>
      <c r="K44" s="13">
        <f>'Рейтинговая таблица организаций'!Y46</f>
        <v>97</v>
      </c>
      <c r="L44" s="13">
        <f>'Рейтинговая таблица организаций'!AD46</f>
        <v>60</v>
      </c>
      <c r="M44" s="13">
        <f>'Рейтинговая таблица организаций'!AE46</f>
        <v>100</v>
      </c>
      <c r="N44" s="75">
        <f>'Рейтинговая таблица организаций'!AF46</f>
        <v>85.714285714285708</v>
      </c>
      <c r="O44" s="13">
        <f>'Рейтинговая таблица организаций'!AG46</f>
        <v>83.7</v>
      </c>
      <c r="P44" s="13">
        <f>'Рейтинговая таблица организаций'!AN46</f>
        <v>99</v>
      </c>
      <c r="Q44" s="13">
        <f>'Рейтинговая таблица организаций'!AO46</f>
        <v>98</v>
      </c>
      <c r="R44" s="13">
        <f>'Рейтинговая таблица организаций'!AP46</f>
        <v>98</v>
      </c>
      <c r="S44" s="13">
        <f>'Рейтинговая таблица организаций'!AQ46</f>
        <v>98.4</v>
      </c>
      <c r="T44" s="13">
        <f>'Рейтинговая таблица организаций'!AX46</f>
        <v>97</v>
      </c>
      <c r="U44" s="13">
        <f>'Рейтинговая таблица организаций'!AY46</f>
        <v>97</v>
      </c>
      <c r="V44" s="13">
        <f>'Рейтинговая таблица организаций'!AZ46</f>
        <v>97</v>
      </c>
      <c r="W44" s="13">
        <f>'Рейтинговая таблица организаций'!BA46</f>
        <v>97</v>
      </c>
      <c r="X44" s="13">
        <f>'Рейтинговая таблица организаций'!BB46</f>
        <v>95.08</v>
      </c>
    </row>
    <row r="45" spans="1:24" ht="69" x14ac:dyDescent="0.3">
      <c r="A45" s="13">
        <v>44</v>
      </c>
      <c r="B45" s="13">
        <f>Лист1!B46</f>
        <v>2</v>
      </c>
      <c r="C45" s="13" t="str">
        <f>Лист1!C46</f>
        <v>Иваново</v>
      </c>
      <c r="D45" s="112" t="str">
        <f>'Рейтинговая таблица организаций'!B47</f>
        <v>муниципальное бюджетное общеобразовательное учреждение «Средняя школа № 63»</v>
      </c>
      <c r="E45" s="13">
        <f>'Рейтинговая таблица организаций'!M47</f>
        <v>99</v>
      </c>
      <c r="F45" s="13">
        <f>'Рейтинговая таблица организаций'!N47</f>
        <v>100</v>
      </c>
      <c r="G45" s="13">
        <f>'Рейтинговая таблица организаций'!O47</f>
        <v>66</v>
      </c>
      <c r="H45" s="13">
        <f>'Рейтинговая таблица организаций'!P47</f>
        <v>86.1</v>
      </c>
      <c r="I45" s="13">
        <f>'Рейтинговая таблица организаций'!V47</f>
        <v>100</v>
      </c>
      <c r="J45" s="13">
        <f>'Рейтинговая таблица организаций'!X47</f>
        <v>52</v>
      </c>
      <c r="K45" s="13">
        <f>'Рейтинговая таблица организаций'!Y47</f>
        <v>76</v>
      </c>
      <c r="L45" s="13">
        <f>'Рейтинговая таблица организаций'!AD47</f>
        <v>20</v>
      </c>
      <c r="M45" s="13">
        <f>'Рейтинговая таблица организаций'!AE47</f>
        <v>80</v>
      </c>
      <c r="N45" s="75">
        <f>'Рейтинговая таблица организаций'!AF47</f>
        <v>50</v>
      </c>
      <c r="O45" s="13">
        <f>'Рейтинговая таблица организаций'!AG47</f>
        <v>53</v>
      </c>
      <c r="P45" s="13">
        <f>'Рейтинговая таблица организаций'!AN47</f>
        <v>72</v>
      </c>
      <c r="Q45" s="13">
        <f>'Рейтинговая таблица организаций'!AO47</f>
        <v>86</v>
      </c>
      <c r="R45" s="13">
        <f>'Рейтинговая таблица организаций'!AP47</f>
        <v>87</v>
      </c>
      <c r="S45" s="13">
        <f>'Рейтинговая таблица организаций'!AQ47</f>
        <v>80.599999999999994</v>
      </c>
      <c r="T45" s="13">
        <f>'Рейтинговая таблица организаций'!AX47</f>
        <v>59</v>
      </c>
      <c r="U45" s="13">
        <f>'Рейтинговая таблица организаций'!AY47</f>
        <v>79</v>
      </c>
      <c r="V45" s="13">
        <f>'Рейтинговая таблица организаций'!AZ47</f>
        <v>72</v>
      </c>
      <c r="W45" s="13">
        <f>'Рейтинговая таблица организаций'!BA47</f>
        <v>69.5</v>
      </c>
      <c r="X45" s="13">
        <f>'Рейтинговая таблица организаций'!BB47</f>
        <v>73.039999999999992</v>
      </c>
    </row>
    <row r="46" spans="1:24" ht="69" x14ac:dyDescent="0.3">
      <c r="A46" s="13">
        <v>45</v>
      </c>
      <c r="B46" s="13">
        <f>Лист1!B47</f>
        <v>2</v>
      </c>
      <c r="C46" s="13" t="str">
        <f>Лист1!C47</f>
        <v>Иваново</v>
      </c>
      <c r="D46" s="112" t="str">
        <f>'Рейтинговая таблица организаций'!B48</f>
        <v>муниципальное бюджетное общеобразовательное учреждение «Средняя школа № 64»</v>
      </c>
      <c r="E46" s="13">
        <f>'Рейтинговая таблица организаций'!M48</f>
        <v>97</v>
      </c>
      <c r="F46" s="13">
        <f>'Рейтинговая таблица организаций'!N48</f>
        <v>100</v>
      </c>
      <c r="G46" s="13">
        <f>'Рейтинговая таблица организаций'!O48</f>
        <v>96</v>
      </c>
      <c r="H46" s="13">
        <f>'Рейтинговая таблица организаций'!P48</f>
        <v>97.5</v>
      </c>
      <c r="I46" s="13">
        <f>'Рейтинговая таблица организаций'!V48</f>
        <v>100</v>
      </c>
      <c r="J46" s="13">
        <f>'Рейтинговая таблица организаций'!X48</f>
        <v>78</v>
      </c>
      <c r="K46" s="13">
        <f>'Рейтинговая таблица организаций'!Y48</f>
        <v>89</v>
      </c>
      <c r="L46" s="13">
        <f>'Рейтинговая таблица организаций'!AD48</f>
        <v>80</v>
      </c>
      <c r="M46" s="13">
        <f>'Рейтинговая таблица организаций'!AE48</f>
        <v>80</v>
      </c>
      <c r="N46" s="75">
        <f>'Рейтинговая таблица организаций'!AF48</f>
        <v>94.117647058823536</v>
      </c>
      <c r="O46" s="13">
        <f>'Рейтинговая таблица организаций'!AG48</f>
        <v>84.2</v>
      </c>
      <c r="P46" s="13">
        <f>'Рейтинговая таблица организаций'!AN48</f>
        <v>87</v>
      </c>
      <c r="Q46" s="13">
        <f>'Рейтинговая таблица организаций'!AO48</f>
        <v>90</v>
      </c>
      <c r="R46" s="13">
        <f>'Рейтинговая таблица организаций'!AP48</f>
        <v>95</v>
      </c>
      <c r="S46" s="13">
        <f>'Рейтинговая таблица организаций'!AQ48</f>
        <v>89.8</v>
      </c>
      <c r="T46" s="13">
        <f>'Рейтинговая таблица организаций'!AX48</f>
        <v>92</v>
      </c>
      <c r="U46" s="13">
        <f>'Рейтинговая таблица организаций'!AY48</f>
        <v>88</v>
      </c>
      <c r="V46" s="13">
        <f>'Рейтинговая таблица организаций'!AZ48</f>
        <v>92</v>
      </c>
      <c r="W46" s="13">
        <f>'Рейтинговая таблица организаций'!BA48</f>
        <v>91.2</v>
      </c>
      <c r="X46" s="13">
        <f>'Рейтинговая таблица организаций'!BB48</f>
        <v>90.34</v>
      </c>
    </row>
    <row r="47" spans="1:24" ht="69" x14ac:dyDescent="0.3">
      <c r="A47" s="13">
        <v>46</v>
      </c>
      <c r="B47" s="13">
        <f>Лист1!B48</f>
        <v>2</v>
      </c>
      <c r="C47" s="13" t="str">
        <f>Лист1!C48</f>
        <v>Иваново</v>
      </c>
      <c r="D47" s="112" t="str">
        <f>'Рейтинговая таблица организаций'!B49</f>
        <v>муниципальное бюджетное общеобразовательное учреждение «Средняя школа № 65»</v>
      </c>
      <c r="E47" s="13">
        <f>'Рейтинговая таблица организаций'!M49</f>
        <v>94</v>
      </c>
      <c r="F47" s="13">
        <f>'Рейтинговая таблица организаций'!N49</f>
        <v>100</v>
      </c>
      <c r="G47" s="13">
        <f>'Рейтинговая таблица организаций'!O49</f>
        <v>94</v>
      </c>
      <c r="H47" s="13">
        <f>'Рейтинговая таблица организаций'!P49</f>
        <v>95.8</v>
      </c>
      <c r="I47" s="13">
        <f>'Рейтинговая таблица организаций'!V49</f>
        <v>100</v>
      </c>
      <c r="J47" s="13">
        <f>'Рейтинговая таблица организаций'!X49</f>
        <v>61</v>
      </c>
      <c r="K47" s="13">
        <f>'Рейтинговая таблица организаций'!Y49</f>
        <v>80.5</v>
      </c>
      <c r="L47" s="13">
        <f>'Рейтинговая таблица организаций'!AD49</f>
        <v>20</v>
      </c>
      <c r="M47" s="13">
        <f>'Рейтинговая таблица организаций'!AE49</f>
        <v>80</v>
      </c>
      <c r="N47" s="75">
        <f>'Рейтинговая таблица организаций'!AF49</f>
        <v>100</v>
      </c>
      <c r="O47" s="13">
        <f>'Рейтинговая таблица организаций'!AG49</f>
        <v>68</v>
      </c>
      <c r="P47" s="13">
        <f>'Рейтинговая таблица организаций'!AN49</f>
        <v>87</v>
      </c>
      <c r="Q47" s="13">
        <f>'Рейтинговая таблица организаций'!AO49</f>
        <v>88</v>
      </c>
      <c r="R47" s="13">
        <f>'Рейтинговая таблица организаций'!AP49</f>
        <v>94</v>
      </c>
      <c r="S47" s="13">
        <f>'Рейтинговая таблица организаций'!AQ49</f>
        <v>88.8</v>
      </c>
      <c r="T47" s="13">
        <f>'Рейтинговая таблица организаций'!AX49</f>
        <v>80</v>
      </c>
      <c r="U47" s="13">
        <f>'Рейтинговая таблица организаций'!AY49</f>
        <v>88</v>
      </c>
      <c r="V47" s="13">
        <f>'Рейтинговая таблица организаций'!AZ49</f>
        <v>84</v>
      </c>
      <c r="W47" s="13">
        <f>'Рейтинговая таблица организаций'!BA49</f>
        <v>83.6</v>
      </c>
      <c r="X47" s="13">
        <f>'Рейтинговая таблица организаций'!BB49</f>
        <v>83.34</v>
      </c>
    </row>
    <row r="48" spans="1:24" ht="69" x14ac:dyDescent="0.3">
      <c r="A48" s="13">
        <v>47</v>
      </c>
      <c r="B48" s="13">
        <f>Лист1!B49</f>
        <v>2</v>
      </c>
      <c r="C48" s="13" t="str">
        <f>Лист1!C49</f>
        <v>Иваново</v>
      </c>
      <c r="D48" s="112" t="str">
        <f>'Рейтинговая таблица организаций'!B50</f>
        <v>муниципальное бюджетное общеобразовательное учреждение «Средняя школа № 66»</v>
      </c>
      <c r="E48" s="13">
        <f>'Рейтинговая таблица организаций'!M50</f>
        <v>99</v>
      </c>
      <c r="F48" s="13">
        <f>'Рейтинговая таблица организаций'!N50</f>
        <v>100</v>
      </c>
      <c r="G48" s="13">
        <f>'Рейтинговая таблица организаций'!O50</f>
        <v>86</v>
      </c>
      <c r="H48" s="13">
        <f>'Рейтинговая таблица организаций'!P50</f>
        <v>94.1</v>
      </c>
      <c r="I48" s="13">
        <f>'Рейтинговая таблица организаций'!V50</f>
        <v>100</v>
      </c>
      <c r="J48" s="13">
        <f>'Рейтинговая таблица организаций'!X50</f>
        <v>63</v>
      </c>
      <c r="K48" s="13">
        <f>'Рейтинговая таблица организаций'!Y50</f>
        <v>81.5</v>
      </c>
      <c r="L48" s="13">
        <f>'Рейтинговая таблица организаций'!AD50</f>
        <v>60</v>
      </c>
      <c r="M48" s="13">
        <f>'Рейтинговая таблица организаций'!AE50</f>
        <v>60</v>
      </c>
      <c r="N48" s="75">
        <f>'Рейтинговая таблица организаций'!AF50</f>
        <v>75</v>
      </c>
      <c r="O48" s="13">
        <f>'Рейтинговая таблица организаций'!AG50</f>
        <v>64.5</v>
      </c>
      <c r="P48" s="13">
        <f>'Рейтинговая таблица организаций'!AN50</f>
        <v>81</v>
      </c>
      <c r="Q48" s="13">
        <f>'Рейтинговая таблица организаций'!AO50</f>
        <v>72</v>
      </c>
      <c r="R48" s="13">
        <f>'Рейтинговая таблица организаций'!AP50</f>
        <v>84</v>
      </c>
      <c r="S48" s="13">
        <f>'Рейтинговая таблица организаций'!AQ50</f>
        <v>78</v>
      </c>
      <c r="T48" s="13">
        <f>'Рейтинговая таблица организаций'!AX50</f>
        <v>77</v>
      </c>
      <c r="U48" s="13">
        <f>'Рейтинговая таблица организаций'!AY50</f>
        <v>83</v>
      </c>
      <c r="V48" s="13">
        <f>'Рейтинговая таблица организаций'!AZ50</f>
        <v>82</v>
      </c>
      <c r="W48" s="13">
        <f>'Рейтинговая таблица организаций'!BA50</f>
        <v>80.7</v>
      </c>
      <c r="X48" s="13">
        <f>'Рейтинговая таблица организаций'!BB50</f>
        <v>79.760000000000005</v>
      </c>
    </row>
    <row r="49" spans="1:24" ht="69" x14ac:dyDescent="0.3">
      <c r="A49" s="13">
        <v>48</v>
      </c>
      <c r="B49" s="13">
        <f>Лист1!B50</f>
        <v>2</v>
      </c>
      <c r="C49" s="13" t="str">
        <f>Лист1!C50</f>
        <v>Иваново</v>
      </c>
      <c r="D49" s="112" t="str">
        <f>'Рейтинговая таблица организаций'!B51</f>
        <v>муниципальное бюджетное общеобразовательное учреждение «Лицей № 67»</v>
      </c>
      <c r="E49" s="13">
        <f>'Рейтинговая таблица организаций'!M51</f>
        <v>100</v>
      </c>
      <c r="F49" s="13">
        <f>'Рейтинговая таблица организаций'!N51</f>
        <v>100</v>
      </c>
      <c r="G49" s="13">
        <f>'Рейтинговая таблица организаций'!O51</f>
        <v>94</v>
      </c>
      <c r="H49" s="13">
        <f>'Рейтинговая таблица организаций'!P51</f>
        <v>97.6</v>
      </c>
      <c r="I49" s="13">
        <f>'Рейтинговая таблица организаций'!V51</f>
        <v>100</v>
      </c>
      <c r="J49" s="13">
        <f>'Рейтинговая таблица организаций'!X51</f>
        <v>76</v>
      </c>
      <c r="K49" s="13">
        <f>'Рейтинговая таблица организаций'!Y51</f>
        <v>88</v>
      </c>
      <c r="L49" s="13">
        <f>'Рейтинговая таблица организаций'!AD51</f>
        <v>40</v>
      </c>
      <c r="M49" s="13">
        <f>'Рейтинговая таблица организаций'!AE51</f>
        <v>80</v>
      </c>
      <c r="N49" s="75">
        <f>'Рейтинговая таблица организаций'!AF51</f>
        <v>82.352941176470594</v>
      </c>
      <c r="O49" s="13">
        <f>'Рейтинговая таблица организаций'!AG51</f>
        <v>68.7</v>
      </c>
      <c r="P49" s="13">
        <f>'Рейтинговая таблица организаций'!AN51</f>
        <v>95</v>
      </c>
      <c r="Q49" s="13">
        <f>'Рейтинговая таблица организаций'!AO51</f>
        <v>95</v>
      </c>
      <c r="R49" s="13">
        <f>'Рейтинговая таблица организаций'!AP51</f>
        <v>98</v>
      </c>
      <c r="S49" s="13">
        <f>'Рейтинговая таблица организаций'!AQ51</f>
        <v>95.6</v>
      </c>
      <c r="T49" s="13">
        <f>'Рейтинговая таблица организаций'!AX51</f>
        <v>91</v>
      </c>
      <c r="U49" s="13">
        <f>'Рейтинговая таблица организаций'!AY51</f>
        <v>84</v>
      </c>
      <c r="V49" s="13">
        <f>'Рейтинговая таблица организаций'!AZ51</f>
        <v>94</v>
      </c>
      <c r="W49" s="13">
        <f>'Рейтинговая таблица организаций'!BA51</f>
        <v>91.1</v>
      </c>
      <c r="X49" s="13">
        <f>'Рейтинговая таблица организаций'!BB51</f>
        <v>88.2</v>
      </c>
    </row>
    <row r="50" spans="1:24" ht="69" x14ac:dyDescent="0.3">
      <c r="A50" s="13">
        <v>49</v>
      </c>
      <c r="B50" s="13">
        <f>Лист1!B51</f>
        <v>2</v>
      </c>
      <c r="C50" s="13" t="str">
        <f>Лист1!C51</f>
        <v>Иваново</v>
      </c>
      <c r="D50" s="112" t="str">
        <f>'Рейтинговая таблица организаций'!B52</f>
        <v>муниципальное бюджетное общеобразовательное учреждение «Средняя школа № 68»</v>
      </c>
      <c r="E50" s="13">
        <f>'Рейтинговая таблица организаций'!M52</f>
        <v>100</v>
      </c>
      <c r="F50" s="13">
        <f>'Рейтинговая таблица организаций'!N52</f>
        <v>100</v>
      </c>
      <c r="G50" s="13">
        <f>'Рейтинговая таблица организаций'!O52</f>
        <v>91</v>
      </c>
      <c r="H50" s="13">
        <f>'Рейтинговая таблица организаций'!P52</f>
        <v>96.4</v>
      </c>
      <c r="I50" s="13">
        <f>'Рейтинговая таблица организаций'!V52</f>
        <v>100</v>
      </c>
      <c r="J50" s="13">
        <f>'Рейтинговая таблица организаций'!X52</f>
        <v>61</v>
      </c>
      <c r="K50" s="13">
        <f>'Рейтинговая таблица организаций'!Y52</f>
        <v>80.5</v>
      </c>
      <c r="L50" s="13">
        <f>'Рейтинговая таблица организаций'!AD52</f>
        <v>40</v>
      </c>
      <c r="M50" s="13">
        <f>'Рейтинговая таблица организаций'!AE52</f>
        <v>80</v>
      </c>
      <c r="N50" s="75">
        <f>'Рейтинговая таблица организаций'!AF52</f>
        <v>94.444444444444443</v>
      </c>
      <c r="O50" s="13">
        <f>'Рейтинговая таблица организаций'!AG52</f>
        <v>72.3</v>
      </c>
      <c r="P50" s="13">
        <f>'Рейтинговая таблица организаций'!AN52</f>
        <v>80</v>
      </c>
      <c r="Q50" s="13">
        <f>'Рейтинговая таблица организаций'!AO52</f>
        <v>83</v>
      </c>
      <c r="R50" s="13">
        <f>'Рейтинговая таблица организаций'!AP52</f>
        <v>92</v>
      </c>
      <c r="S50" s="13">
        <f>'Рейтинговая таблица организаций'!AQ52</f>
        <v>83.6</v>
      </c>
      <c r="T50" s="13">
        <f>'Рейтинговая таблица организаций'!AX52</f>
        <v>69</v>
      </c>
      <c r="U50" s="13">
        <f>'Рейтинговая таблица организаций'!AY52</f>
        <v>80</v>
      </c>
      <c r="V50" s="13">
        <f>'Рейтинговая таблица организаций'!AZ52</f>
        <v>80</v>
      </c>
      <c r="W50" s="13">
        <f>'Рейтинговая таблица организаций'!BA52</f>
        <v>76.7</v>
      </c>
      <c r="X50" s="13">
        <f>'Рейтинговая таблица организаций'!BB52</f>
        <v>81.899999999999991</v>
      </c>
    </row>
  </sheetData>
  <pageMargins left="0.70000004768371604" right="0.70000004768371604" top="0.75" bottom="0.75" header="0.30000001192092901" footer="0.30000001192092901"/>
  <pageSetup paperSize="9" fitToWidth="0" fitToHeight="0"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22"/>
  <sheetViews>
    <sheetView workbookViewId="0"/>
  </sheetViews>
  <sheetFormatPr defaultColWidth="9.109375" defaultRowHeight="14.4" x14ac:dyDescent="0.3"/>
  <cols>
    <col min="4" max="6" width="9.109375" style="76" bestFit="1" customWidth="1"/>
    <col min="10" max="12" width="9.109375" style="76" bestFit="1" customWidth="1"/>
    <col min="17" max="19" width="9.109375" style="76" bestFit="1" customWidth="1"/>
    <col min="23" max="25" width="9.109375" style="76" bestFit="1" customWidth="1"/>
    <col min="29" max="31" width="9.109375" style="76" bestFit="1" customWidth="1"/>
    <col min="35" max="37" width="9.109375" style="76" bestFit="1" customWidth="1"/>
    <col min="41" max="43" width="9.109375" style="76" bestFit="1" customWidth="1"/>
    <col min="47" max="49" width="9.109375" style="76" bestFit="1" customWidth="1"/>
    <col min="53" max="55" width="9.109375" style="76" bestFit="1" customWidth="1"/>
    <col min="59" max="61" width="9.109375" style="76" bestFit="1" customWidth="1"/>
    <col min="63" max="63" width="15.44140625" customWidth="1"/>
    <col min="64" max="64" width="10" customWidth="1"/>
    <col min="65" max="67" width="9.109375" style="76" bestFit="1" customWidth="1"/>
    <col min="69" max="69" width="26.5546875" customWidth="1"/>
    <col min="70" max="70" width="14.109375" customWidth="1"/>
    <col min="71" max="73" width="9.109375" style="76" bestFit="1" customWidth="1"/>
    <col min="75" max="75" width="26.5546875" customWidth="1"/>
    <col min="76" max="76" width="8.6640625" customWidth="1"/>
    <col min="77" max="79" width="9.109375" style="76" bestFit="1" customWidth="1"/>
    <col min="81" max="81" width="26.5546875" customWidth="1"/>
    <col min="82" max="82" width="8.88671875" customWidth="1"/>
    <col min="83" max="85" width="9.109375" style="76" bestFit="1" customWidth="1"/>
    <col min="87" max="87" width="26.5546875" customWidth="1"/>
    <col min="88" max="88" width="13.109375" customWidth="1"/>
    <col min="89" max="91" width="9.109375" style="76" bestFit="1" customWidth="1"/>
    <col min="93" max="93" width="26.5546875" customWidth="1"/>
    <col min="94" max="94" width="10.5546875" customWidth="1"/>
    <col min="95" max="97" width="9.109375" style="76" bestFit="1" customWidth="1"/>
    <col min="99" max="99" width="26.5546875" customWidth="1"/>
    <col min="100" max="100" width="12" customWidth="1"/>
    <col min="101" max="103" width="9.109375" style="76" bestFit="1" customWidth="1"/>
    <col min="105" max="106" width="26.5546875" customWidth="1"/>
    <col min="107" max="109" width="9.109375" style="76" bestFit="1" customWidth="1"/>
    <col min="111" max="112" width="26.5546875" customWidth="1"/>
    <col min="113" max="115" width="9.109375" style="76" bestFit="1" customWidth="1"/>
    <col min="117" max="118" width="26.5546875" customWidth="1"/>
    <col min="119" max="121" width="9.109375" style="76" bestFit="1" customWidth="1"/>
    <col min="123" max="124" width="26.5546875" customWidth="1"/>
    <col min="125" max="127" width="9.109375" style="76" bestFit="1" customWidth="1"/>
    <col min="129" max="130" width="26.5546875" customWidth="1"/>
    <col min="131" max="133" width="9.109375" style="76" bestFit="1" customWidth="1"/>
    <col min="135" max="136" width="26.5546875" customWidth="1"/>
    <col min="137" max="139" width="9.109375" style="76" bestFit="1" customWidth="1"/>
    <col min="140" max="141" width="26.5546875" customWidth="1"/>
    <col min="142" max="144" width="9.109375" style="76" bestFit="1" customWidth="1"/>
  </cols>
  <sheetData>
    <row r="1" spans="1:144" ht="409.6" x14ac:dyDescent="0.3">
      <c r="A1" s="66"/>
      <c r="B1" s="66"/>
      <c r="C1" s="19" t="s">
        <v>443</v>
      </c>
      <c r="D1" s="19" t="s">
        <v>419</v>
      </c>
      <c r="E1" s="19"/>
      <c r="F1" s="19"/>
      <c r="G1" s="66"/>
      <c r="H1" s="66"/>
      <c r="I1" s="19" t="s">
        <v>444</v>
      </c>
      <c r="J1" s="19" t="s">
        <v>419</v>
      </c>
      <c r="K1" s="19"/>
      <c r="L1" s="19"/>
      <c r="M1" s="66"/>
      <c r="N1" s="66"/>
      <c r="O1" s="66"/>
      <c r="P1" s="66" t="s">
        <v>445</v>
      </c>
      <c r="Q1" s="19" t="s">
        <v>419</v>
      </c>
      <c r="R1" s="19"/>
      <c r="S1" s="19"/>
      <c r="T1" s="66"/>
      <c r="U1" s="66"/>
      <c r="V1" s="66" t="s">
        <v>446</v>
      </c>
      <c r="W1" s="19" t="s">
        <v>419</v>
      </c>
      <c r="X1" s="19"/>
      <c r="Y1" s="19"/>
      <c r="Z1" s="66"/>
      <c r="AA1" s="66"/>
      <c r="AB1" s="19" t="s">
        <v>447</v>
      </c>
      <c r="AC1" s="19" t="s">
        <v>419</v>
      </c>
      <c r="AD1" s="19"/>
      <c r="AE1" s="19"/>
      <c r="AF1" s="66"/>
      <c r="AG1" s="66"/>
      <c r="AH1" s="19" t="s">
        <v>448</v>
      </c>
      <c r="AI1" s="19" t="s">
        <v>419</v>
      </c>
      <c r="AJ1" s="19"/>
      <c r="AK1" s="19"/>
      <c r="AL1" s="66"/>
      <c r="AM1" s="66"/>
      <c r="AN1" s="66" t="s">
        <v>449</v>
      </c>
      <c r="AO1" s="19" t="s">
        <v>419</v>
      </c>
      <c r="AP1" s="19"/>
      <c r="AQ1" s="19"/>
      <c r="AR1" s="66"/>
      <c r="AS1" s="66"/>
      <c r="AT1" s="66" t="s">
        <v>450</v>
      </c>
      <c r="AU1" s="19" t="s">
        <v>419</v>
      </c>
      <c r="AV1" s="19"/>
      <c r="AW1" s="19"/>
      <c r="AX1" s="66"/>
      <c r="AY1" s="66"/>
      <c r="AZ1" s="66" t="s">
        <v>451</v>
      </c>
      <c r="BA1" s="19" t="s">
        <v>419</v>
      </c>
      <c r="BB1" s="19"/>
      <c r="BC1" s="19"/>
      <c r="BD1" s="66"/>
      <c r="BE1" s="66"/>
      <c r="BF1" s="66" t="s">
        <v>452</v>
      </c>
      <c r="BG1" s="19" t="s">
        <v>419</v>
      </c>
      <c r="BH1" s="19"/>
      <c r="BI1" s="19"/>
      <c r="BJ1" s="66"/>
      <c r="BK1" s="66"/>
      <c r="BL1" s="66" t="s">
        <v>453</v>
      </c>
      <c r="BM1" s="19" t="s">
        <v>419</v>
      </c>
      <c r="BN1" s="19"/>
      <c r="BO1" s="19"/>
      <c r="BP1" s="66"/>
      <c r="BQ1" s="66"/>
      <c r="BR1" s="66" t="s">
        <v>454</v>
      </c>
      <c r="BS1" s="19" t="s">
        <v>419</v>
      </c>
      <c r="BT1" s="19"/>
      <c r="BU1" s="19"/>
      <c r="BV1" s="66"/>
      <c r="BW1" s="66"/>
      <c r="BX1" s="66" t="s">
        <v>455</v>
      </c>
      <c r="BY1" s="19" t="s">
        <v>419</v>
      </c>
      <c r="BZ1" s="19"/>
      <c r="CA1" s="19"/>
      <c r="CB1" s="66"/>
      <c r="CC1" s="66"/>
      <c r="CD1" s="66" t="s">
        <v>456</v>
      </c>
      <c r="CE1" s="19" t="s">
        <v>419</v>
      </c>
      <c r="CF1" s="19"/>
      <c r="CG1" s="19"/>
      <c r="CH1" s="66"/>
      <c r="CI1" s="66"/>
      <c r="CJ1" s="66" t="s">
        <v>457</v>
      </c>
      <c r="CK1" s="19" t="s">
        <v>419</v>
      </c>
      <c r="CL1" s="19"/>
      <c r="CM1" s="19"/>
      <c r="CN1" s="66"/>
      <c r="CO1" s="66"/>
      <c r="CP1" s="66" t="s">
        <v>458</v>
      </c>
      <c r="CQ1" s="19" t="s">
        <v>419</v>
      </c>
      <c r="CR1" s="19"/>
      <c r="CS1" s="19"/>
      <c r="CT1" s="66"/>
      <c r="CU1" s="66"/>
      <c r="CV1" s="66" t="s">
        <v>459</v>
      </c>
      <c r="CW1" s="19" t="s">
        <v>419</v>
      </c>
      <c r="CX1" s="19"/>
      <c r="CY1" s="19"/>
      <c r="CZ1" s="66"/>
      <c r="DA1" s="66"/>
      <c r="DB1" s="66" t="s">
        <v>460</v>
      </c>
      <c r="DC1" s="19" t="s">
        <v>419</v>
      </c>
      <c r="DD1" s="19"/>
      <c r="DE1" s="19"/>
      <c r="DF1" s="66"/>
      <c r="DG1" s="66"/>
      <c r="DH1" s="66" t="s">
        <v>461</v>
      </c>
      <c r="DI1" s="19" t="s">
        <v>419</v>
      </c>
      <c r="DJ1" s="19"/>
      <c r="DK1" s="19"/>
      <c r="DL1" s="66"/>
      <c r="DM1" s="66"/>
      <c r="DN1" s="66" t="s">
        <v>462</v>
      </c>
      <c r="DO1" s="19" t="s">
        <v>419</v>
      </c>
      <c r="DP1" s="19"/>
      <c r="DQ1" s="19"/>
      <c r="DR1" s="66"/>
      <c r="DS1" s="66"/>
      <c r="DT1" s="66" t="s">
        <v>463</v>
      </c>
      <c r="DU1" s="19" t="s">
        <v>419</v>
      </c>
      <c r="DV1" s="19"/>
      <c r="DW1" s="19"/>
      <c r="DX1" s="66"/>
      <c r="DY1" s="66"/>
      <c r="DZ1" s="66" t="s">
        <v>464</v>
      </c>
      <c r="EA1" s="19" t="s">
        <v>419</v>
      </c>
      <c r="EB1" s="19"/>
      <c r="EC1" s="19"/>
      <c r="ED1" s="66"/>
      <c r="EE1" s="66"/>
      <c r="EF1" s="66" t="s">
        <v>465</v>
      </c>
      <c r="EG1" s="19" t="s">
        <v>419</v>
      </c>
      <c r="EH1" s="19"/>
      <c r="EI1" s="19"/>
      <c r="EJ1" s="66"/>
      <c r="EK1" s="66" t="s">
        <v>48</v>
      </c>
      <c r="EL1" s="19" t="s">
        <v>419</v>
      </c>
      <c r="EM1" s="19"/>
      <c r="EN1" s="19"/>
    </row>
    <row r="2" spans="1:144" x14ac:dyDescent="0.3">
      <c r="A2" s="7">
        <v>1</v>
      </c>
      <c r="B2" s="7" t="e">
        <f>'Рейтинговая таблица организаций'!#REF!</f>
        <v>#REF!</v>
      </c>
      <c r="C2" s="8" t="e">
        <f>100*'Рейтинговая таблица организаций'!#REF!/'Рейтинговая таблица организаций'!#REF!</f>
        <v>#REF!</v>
      </c>
      <c r="D2" s="11" t="e">
        <f t="shared" ref="D2:D22" si="0">IF(F2=1, TEXT(E2, 0), CONCATENATE(E2, "-", E2+F2-1))</f>
        <v>#REF!</v>
      </c>
      <c r="E2" s="11" t="e">
        <f t="shared" ref="E2:E22" si="1">_xlfn.RANK.EQ(C2, C$2:C$22)</f>
        <v>#REF!</v>
      </c>
      <c r="F2" s="11">
        <f t="shared" ref="F2:F22" si="2">COUNTIF(E$2:E$22, E2)</f>
        <v>21</v>
      </c>
      <c r="G2" s="7" t="e">
        <f>'Рейтинговая таблица организаций'!#REF!</f>
        <v>#REF!</v>
      </c>
      <c r="H2" s="7" t="e">
        <f t="shared" ref="H2:H22" si="3">B2</f>
        <v>#REF!</v>
      </c>
      <c r="I2" s="8" t="e">
        <f>100*'Рейтинговая таблица организаций'!#REF!/'Рейтинговая таблица организаций'!#REF!</f>
        <v>#REF!</v>
      </c>
      <c r="J2" s="11" t="e">
        <f t="shared" ref="J2:J22" si="4">IF(L2=1, TEXT(K2, 0), CONCATENATE(K2, "-", K2+L2-1))</f>
        <v>#REF!</v>
      </c>
      <c r="K2" s="11" t="e">
        <f t="shared" ref="K2:K22" si="5">_xlfn.RANK.EQ(I2, I$2:I$22)</f>
        <v>#REF!</v>
      </c>
      <c r="L2" s="11">
        <f t="shared" ref="L2:L22" si="6">COUNTIF(K$2:K$22, K2)</f>
        <v>21</v>
      </c>
      <c r="M2" s="7" t="e">
        <f>'Рейтинговая таблица организаций'!#REF!</f>
        <v>#REF!</v>
      </c>
      <c r="N2" s="7" t="e">
        <f>'Рейтинговая таблица организаций'!#REF!</f>
        <v>#REF!</v>
      </c>
      <c r="O2" s="7" t="e">
        <f t="shared" ref="O2:O22" si="7">B2</f>
        <v>#REF!</v>
      </c>
      <c r="P2" s="8" t="e">
        <f>'Рейтинговая таблица организаций'!#REF!</f>
        <v>#REF!</v>
      </c>
      <c r="Q2" s="11" t="e">
        <f t="shared" ref="Q2:Q22" si="8">IF(S2=1, TEXT(R2, 0), CONCATENATE(R2, "-", R2+S2-1))</f>
        <v>#REF!</v>
      </c>
      <c r="R2" s="11" t="e">
        <f t="shared" ref="R2:R22" si="9">_xlfn.RANK.EQ(P2, P$2:P$22)</f>
        <v>#REF!</v>
      </c>
      <c r="S2" s="11">
        <f t="shared" ref="S2:S22" si="10">COUNTIF(R$2:R$22, R2)</f>
        <v>21</v>
      </c>
      <c r="T2" s="7" t="e">
        <f>'Рейтинговая таблица организаций'!#REF!</f>
        <v>#REF!</v>
      </c>
      <c r="U2" s="7" t="e">
        <f t="shared" ref="U2:U22" si="11">B2</f>
        <v>#REF!</v>
      </c>
      <c r="V2" s="8" t="e">
        <f>'Рейтинговая таблица организаций'!#REF!</f>
        <v>#REF!</v>
      </c>
      <c r="W2" s="11" t="e">
        <f t="shared" ref="W2:W22" si="12">IF(Y2=1, TEXT(X2, 0), CONCATENATE(X2, "-", X2+Y2-1))</f>
        <v>#REF!</v>
      </c>
      <c r="X2" s="11" t="e">
        <f t="shared" ref="X2:X22" si="13">_xlfn.RANK.EQ(V2, V$2:V$22)</f>
        <v>#REF!</v>
      </c>
      <c r="Y2" s="11">
        <f t="shared" ref="Y2:Y22" si="14">COUNTIF(X$2:X$22, X2)</f>
        <v>21</v>
      </c>
      <c r="Z2" s="7" t="e">
        <f>'Рейтинговая таблица организаций'!#REF!</f>
        <v>#REF!</v>
      </c>
      <c r="AA2" s="7" t="e">
        <f t="shared" ref="AA2:AA22" si="15">B2</f>
        <v>#REF!</v>
      </c>
      <c r="AB2" s="8" t="e">
        <f>100*'Рейтинговая таблица организаций'!#REF!/'Рейтинговая таблица организаций'!#REF!</f>
        <v>#REF!</v>
      </c>
      <c r="AC2" s="11" t="e">
        <f t="shared" ref="AC2:AC22" si="16">IF(AE2=1, TEXT(AD2, 0), CONCATENATE(AD2, "-", AD2+AE2-1))</f>
        <v>#REF!</v>
      </c>
      <c r="AD2" s="11" t="e">
        <f t="shared" ref="AD2:AD22" si="17">_xlfn.RANK.EQ(AB2, AB$2:AB$22)</f>
        <v>#REF!</v>
      </c>
      <c r="AE2" s="11">
        <f t="shared" ref="AE2:AE22" si="18">COUNTIF(AD$2:AD$22, AD2)</f>
        <v>21</v>
      </c>
      <c r="AF2" s="7" t="e">
        <f>'Рейтинговая таблица организаций'!#REF!</f>
        <v>#REF!</v>
      </c>
      <c r="AG2" s="7" t="e">
        <f t="shared" ref="AG2:AG22" si="19">B2</f>
        <v>#REF!</v>
      </c>
      <c r="AH2" s="8" t="e">
        <f>100*'Рейтинговая таблица организаций'!#REF!/'Рейтинговая таблица организаций'!#REF!</f>
        <v>#REF!</v>
      </c>
      <c r="AI2" s="11" t="e">
        <f t="shared" ref="AI2:AI22" si="20">IF(AK2=1, TEXT(AJ2, 0), CONCATENATE(AJ2, "-", AJ2+AK2-1))</f>
        <v>#REF!</v>
      </c>
      <c r="AJ2" s="11" t="e">
        <f t="shared" ref="AJ2:AJ22" si="21">_xlfn.RANK.EQ(AH2, AH$2:AH$22)</f>
        <v>#REF!</v>
      </c>
      <c r="AK2" s="11">
        <f t="shared" ref="AK2:AK22" si="22">COUNTIF(AJ$2:AJ$22, AJ2)</f>
        <v>21</v>
      </c>
      <c r="AL2" s="7" t="e">
        <f>'Рейтинговая таблица организаций'!#REF!</f>
        <v>#REF!</v>
      </c>
      <c r="AM2" s="7" t="e">
        <f t="shared" ref="AM2:AM22" si="23">B2</f>
        <v>#REF!</v>
      </c>
      <c r="AN2" s="8" t="e">
        <f>'Рейтинговая таблица организаций'!#REF!</f>
        <v>#REF!</v>
      </c>
      <c r="AO2" s="11" t="e">
        <f t="shared" ref="AO2:AO22" si="24">IF(AQ2=1, TEXT(AP2, 0), CONCATENATE(AP2, "-", AP2+AQ2-1))</f>
        <v>#REF!</v>
      </c>
      <c r="AP2" s="11" t="e">
        <f t="shared" ref="AP2:AP22" si="25">_xlfn.RANK.EQ(AN2, AN$2:AN$22)</f>
        <v>#REF!</v>
      </c>
      <c r="AQ2" s="11">
        <f t="shared" ref="AQ2:AQ22" si="26">COUNTIF(AP$2:AP$22, AP2)</f>
        <v>21</v>
      </c>
      <c r="AR2" s="7" t="e">
        <f>'Рейтинговая таблица организаций'!#REF!</f>
        <v>#REF!</v>
      </c>
      <c r="AS2" s="7" t="e">
        <f t="shared" ref="AS2:AS22" si="27">B2</f>
        <v>#REF!</v>
      </c>
      <c r="AT2" s="8" t="e">
        <f>'Рейтинговая таблица организаций'!#REF!</f>
        <v>#REF!</v>
      </c>
      <c r="AU2" s="11" t="e">
        <f t="shared" ref="AU2:AU22" si="28">IF(AW2=1, TEXT(AV2, 0), CONCATENATE(AV2, "-", AV2+AW2-1))</f>
        <v>#REF!</v>
      </c>
      <c r="AV2" s="11" t="e">
        <f t="shared" ref="AV2:AV22" si="29">_xlfn.RANK.EQ(AT2, AT$2:AT$22)</f>
        <v>#REF!</v>
      </c>
      <c r="AW2" s="11">
        <f t="shared" ref="AW2:AW22" si="30">COUNTIF(AV$2:AV$22, AV2)</f>
        <v>21</v>
      </c>
      <c r="AX2" s="7" t="e">
        <f>'Рейтинговая таблица организаций'!#REF!</f>
        <v>#REF!</v>
      </c>
      <c r="AY2" s="7" t="e">
        <f t="shared" ref="AY2:AY22" si="31">B2</f>
        <v>#REF!</v>
      </c>
      <c r="AZ2" s="8" t="e">
        <f>'Рейтинговая таблица организаций'!#REF!</f>
        <v>#REF!</v>
      </c>
      <c r="BA2" s="11" t="e">
        <f t="shared" ref="BA2:BA22" si="32">IF(BC2=1, TEXT(BB2, 0), CONCATENATE(BB2, "-", BB2+BC2-1))</f>
        <v>#REF!</v>
      </c>
      <c r="BB2" s="11" t="e">
        <f t="shared" ref="BB2:BB22" si="33">_xlfn.RANK.EQ(AZ2, AZ$2:AZ$22)</f>
        <v>#REF!</v>
      </c>
      <c r="BC2" s="11">
        <f t="shared" ref="BC2:BC22" si="34">COUNTIF(BB$2:BB$22, BB2)</f>
        <v>21</v>
      </c>
      <c r="BD2" s="7" t="e">
        <f>'Рейтинговая таблица организаций'!#REF!</f>
        <v>#REF!</v>
      </c>
      <c r="BE2" s="7" t="e">
        <f t="shared" ref="BE2:BE22" si="35">B2</f>
        <v>#REF!</v>
      </c>
      <c r="BF2" s="8" t="e">
        <f>'Рейтинговая таблица организаций'!#REF!</f>
        <v>#REF!</v>
      </c>
      <c r="BG2" s="11" t="e">
        <f t="shared" ref="BG2:BG22" si="36">IF(BI2=1, TEXT(BH2, 0), CONCATENATE(BH2, "-", BH2+BI2-1))</f>
        <v>#REF!</v>
      </c>
      <c r="BH2" s="11" t="e">
        <f t="shared" ref="BH2:BH22" si="37">_xlfn.RANK.EQ(BF2, BF$2:BF$22)</f>
        <v>#REF!</v>
      </c>
      <c r="BI2" s="11">
        <f t="shared" ref="BI2:BI22" si="38">COUNTIF(BH$2:BH$22, BH2)</f>
        <v>21</v>
      </c>
      <c r="BJ2" s="7" t="e">
        <f>'Рейтинговая таблица организаций'!#REF!</f>
        <v>#REF!</v>
      </c>
      <c r="BK2" s="7" t="e">
        <f t="shared" ref="BK2:BK22" si="39">B2</f>
        <v>#REF!</v>
      </c>
      <c r="BL2" s="8" t="e">
        <f>'Рейтинговая таблица организаций'!#REF!</f>
        <v>#REF!</v>
      </c>
      <c r="BM2" s="11" t="e">
        <f t="shared" ref="BM2:BM22" si="40">IF(BO2=1, TEXT(BN2, 0), CONCATENATE(BN2, "-", BN2+BO2-1))</f>
        <v>#REF!</v>
      </c>
      <c r="BN2" s="11" t="e">
        <f t="shared" ref="BN2:BN22" si="41">_xlfn.RANK.EQ(BL2, BL$2:BL$22)</f>
        <v>#REF!</v>
      </c>
      <c r="BO2" s="11">
        <f t="shared" ref="BO2:BO22" si="42">COUNTIF(BN$2:BN$22, BN2)</f>
        <v>21</v>
      </c>
      <c r="BP2" s="7" t="e">
        <f>'Рейтинговая таблица организаций'!#REF!</f>
        <v>#REF!</v>
      </c>
      <c r="BQ2" s="7" t="e">
        <f t="shared" ref="BQ2:BQ22" si="43">B2</f>
        <v>#REF!</v>
      </c>
      <c r="BR2" s="8" t="e">
        <f>'Рейтинговая таблица организаций'!#REF!</f>
        <v>#REF!</v>
      </c>
      <c r="BS2" s="11" t="e">
        <f t="shared" ref="BS2:BS22" si="44">IF(BU2=1, TEXT(BT2, 0), CONCATENATE(BT2, "-", BT2+BU2-1))</f>
        <v>#REF!</v>
      </c>
      <c r="BT2" s="11" t="e">
        <f t="shared" ref="BT2:BT22" si="45">_xlfn.RANK.EQ(BR2, BR$2:BR$22)</f>
        <v>#REF!</v>
      </c>
      <c r="BU2" s="11">
        <f t="shared" ref="BU2:BU22" si="46">COUNTIF(BT$2:BT$22, BT2)</f>
        <v>21</v>
      </c>
      <c r="BV2" s="7" t="e">
        <f>'Рейтинговая таблица организаций'!#REF!</f>
        <v>#REF!</v>
      </c>
      <c r="BW2" s="7" t="e">
        <f t="shared" ref="BW2:BW22" si="47">B2</f>
        <v>#REF!</v>
      </c>
      <c r="BX2" s="8" t="e">
        <f>'Рейтинговая таблица организаций'!#REF!</f>
        <v>#REF!</v>
      </c>
      <c r="BY2" s="11" t="e">
        <f t="shared" ref="BY2:BY22" si="48">IF(CA2=1, TEXT(BZ2, 0), CONCATENATE(BZ2, "-", BZ2+CA2-1))</f>
        <v>#REF!</v>
      </c>
      <c r="BZ2" s="11" t="e">
        <f t="shared" ref="BZ2:BZ22" si="49">_xlfn.RANK.EQ(BX2, BX$2:BX$22)</f>
        <v>#REF!</v>
      </c>
      <c r="CA2" s="11">
        <f t="shared" ref="CA2:CA22" si="50">COUNTIF(BZ$2:BZ$22, BZ2)</f>
        <v>21</v>
      </c>
      <c r="CB2" s="7" t="e">
        <f>'Рейтинговая таблица организаций'!#REF!</f>
        <v>#REF!</v>
      </c>
      <c r="CC2" s="7" t="e">
        <f t="shared" ref="CC2:CC22" si="51">B2</f>
        <v>#REF!</v>
      </c>
      <c r="CD2" s="8" t="e">
        <f>'Рейтинговая таблица организаций'!#REF!</f>
        <v>#REF!</v>
      </c>
      <c r="CE2" s="11" t="e">
        <f t="shared" ref="CE2:CE22" si="52">IF(CG2=1, TEXT(CF2, 0), CONCATENATE(CF2, "-", CF2+CG2-1))</f>
        <v>#REF!</v>
      </c>
      <c r="CF2" s="11" t="e">
        <f t="shared" ref="CF2:CF22" si="53">_xlfn.RANK.EQ(CD2, CD$2:CD$22)</f>
        <v>#REF!</v>
      </c>
      <c r="CG2" s="11">
        <f t="shared" ref="CG2:CG22" si="54">COUNTIF(CF$2:CF$22, CF2)</f>
        <v>21</v>
      </c>
      <c r="CH2" s="7" t="e">
        <f>'Рейтинговая таблица организаций'!#REF!</f>
        <v>#REF!</v>
      </c>
      <c r="CI2" s="7" t="e">
        <f t="shared" ref="CI2:CI22" si="55">B2</f>
        <v>#REF!</v>
      </c>
      <c r="CJ2" s="8" t="e">
        <f>'Рейтинговая таблица организаций'!#REF!</f>
        <v>#REF!</v>
      </c>
      <c r="CK2" s="11" t="e">
        <f t="shared" ref="CK2:CK22" si="56">IF(CM2=1, TEXT(CL2, 0), CONCATENATE(CL2, "-", CL2+CM2-1))</f>
        <v>#REF!</v>
      </c>
      <c r="CL2" s="11" t="e">
        <f t="shared" ref="CL2:CL22" si="57">_xlfn.RANK.EQ(CJ2, CJ$2:CJ$22)</f>
        <v>#REF!</v>
      </c>
      <c r="CM2" s="11">
        <f t="shared" ref="CM2:CM22" si="58">COUNTIF(CL$2:CL$22, CL2)</f>
        <v>21</v>
      </c>
      <c r="CN2" s="7" t="e">
        <f>'Рейтинговая таблица организаций'!#REF!</f>
        <v>#REF!</v>
      </c>
      <c r="CO2" s="7" t="e">
        <f t="shared" ref="CO2:CO22" si="59">B2</f>
        <v>#REF!</v>
      </c>
      <c r="CP2" s="8" t="e">
        <f>'Рейтинговая таблица организаций'!#REF!</f>
        <v>#REF!</v>
      </c>
      <c r="CQ2" s="11" t="e">
        <f t="shared" ref="CQ2:CQ22" si="60">IF(CS2=1, TEXT(CR2, 0), CONCATENATE(CR2, "-", CR2+CS2-1))</f>
        <v>#REF!</v>
      </c>
      <c r="CR2" s="11" t="e">
        <f t="shared" ref="CR2:CR22" si="61">_xlfn.RANK.EQ(CP2, CP$2:CP$22)</f>
        <v>#REF!</v>
      </c>
      <c r="CS2" s="11">
        <f t="shared" ref="CS2:CS22" si="62">COUNTIF(CR$2:CR$22, CR2)</f>
        <v>21</v>
      </c>
      <c r="CT2" s="7" t="e">
        <f>'Рейтинговая таблица организаций'!#REF!</f>
        <v>#REF!</v>
      </c>
      <c r="CU2" s="7" t="e">
        <f t="shared" ref="CU2:CU22" si="63">B2</f>
        <v>#REF!</v>
      </c>
      <c r="CV2" s="8" t="e">
        <f>'Рейтинговая таблица организаций'!#REF!</f>
        <v>#REF!</v>
      </c>
      <c r="CW2" s="11" t="e">
        <f t="shared" ref="CW2:CW22" si="64">IF(CY2=1, TEXT(CX2, 0), CONCATENATE(CX2, "-", CX2+CY2-1))</f>
        <v>#REF!</v>
      </c>
      <c r="CX2" s="11" t="e">
        <f t="shared" ref="CX2:CX22" si="65">_xlfn.RANK.EQ(CV2, CV$2:CV$22)</f>
        <v>#REF!</v>
      </c>
      <c r="CY2" s="11">
        <f t="shared" ref="CY2:CY22" si="66">COUNTIF(CX$2:CX$22, CX2)</f>
        <v>21</v>
      </c>
      <c r="CZ2" s="7" t="e">
        <f>'Рейтинговая таблица организаций'!#REF!</f>
        <v>#REF!</v>
      </c>
      <c r="DA2" s="7" t="e">
        <f t="shared" ref="DA2:DA22" si="67">B2</f>
        <v>#REF!</v>
      </c>
      <c r="DB2" s="8" t="e">
        <f>'Рейтинговая таблица организаций'!#REF!</f>
        <v>#REF!</v>
      </c>
      <c r="DC2" s="11" t="e">
        <f t="shared" ref="DC2:DC22" si="68">IF(DE2=1, TEXT(DD2, 0), CONCATENATE(DD2, "-", DD2+DE2-1))</f>
        <v>#REF!</v>
      </c>
      <c r="DD2" s="11" t="e">
        <f t="shared" ref="DD2:DD22" si="69">_xlfn.RANK.EQ(DB2, DB$2:DB$22)</f>
        <v>#REF!</v>
      </c>
      <c r="DE2" s="11">
        <f t="shared" ref="DE2:DE22" si="70">COUNTIF(DD$2:DD$22, DD2)</f>
        <v>21</v>
      </c>
      <c r="DF2" s="7" t="e">
        <f>'Рейтинговая таблица организаций'!#REF!</f>
        <v>#REF!</v>
      </c>
      <c r="DG2" s="7" t="e">
        <f t="shared" ref="DG2:DG22" si="71">B2</f>
        <v>#REF!</v>
      </c>
      <c r="DH2" s="8" t="e">
        <f>'Рейтинговая таблица организаций'!#REF!</f>
        <v>#REF!</v>
      </c>
      <c r="DI2" s="11" t="e">
        <f t="shared" ref="DI2:DI22" si="72">IF(DK2=1, TEXT(DJ2, 0), CONCATENATE(DJ2, "-", DJ2+DK2-1))</f>
        <v>#REF!</v>
      </c>
      <c r="DJ2" s="11" t="e">
        <f t="shared" ref="DJ2:DJ22" si="73">_xlfn.RANK.EQ(DH2, DH$2:DH$22)</f>
        <v>#REF!</v>
      </c>
      <c r="DK2" s="11">
        <f t="shared" ref="DK2:DK22" si="74">COUNTIF(DJ$2:DJ$22, DJ2)</f>
        <v>21</v>
      </c>
      <c r="DL2" s="7" t="e">
        <f>'Рейтинговая таблица организаций'!#REF!</f>
        <v>#REF!</v>
      </c>
      <c r="DM2" s="7" t="e">
        <f t="shared" ref="DM2:DM22" si="75">B2</f>
        <v>#REF!</v>
      </c>
      <c r="DN2" s="8" t="e">
        <f>'Рейтинговая таблица организаций'!#REF!</f>
        <v>#REF!</v>
      </c>
      <c r="DO2" s="11" t="e">
        <f t="shared" ref="DO2:DO22" si="76">IF(DQ2=1, TEXT(DP2, 0), CONCATENATE(DP2, "-", DP2+DQ2-1))</f>
        <v>#REF!</v>
      </c>
      <c r="DP2" s="11" t="e">
        <f t="shared" ref="DP2:DP22" si="77">_xlfn.RANK.EQ(DN2, DN$2:DN$22)</f>
        <v>#REF!</v>
      </c>
      <c r="DQ2" s="11">
        <f t="shared" ref="DQ2:DQ22" si="78">COUNTIF(DP$2:DP$22, DP2)</f>
        <v>21</v>
      </c>
      <c r="DR2" s="7" t="e">
        <f>'Рейтинговая таблица организаций'!#REF!</f>
        <v>#REF!</v>
      </c>
      <c r="DS2" s="7" t="e">
        <f t="shared" ref="DS2:DS22" si="79">B2</f>
        <v>#REF!</v>
      </c>
      <c r="DT2" s="8" t="e">
        <f>'Рейтинговая таблица организаций'!#REF!</f>
        <v>#REF!</v>
      </c>
      <c r="DU2" s="11" t="e">
        <f t="shared" ref="DU2:DU22" si="80">IF(DW2=1, TEXT(DV2, 0), CONCATENATE(DV2, "-", DV2+DW2-1))</f>
        <v>#REF!</v>
      </c>
      <c r="DV2" s="11" t="e">
        <f t="shared" ref="DV2:DV22" si="81">_xlfn.RANK.EQ(DT2, DT$2:DT$22)</f>
        <v>#REF!</v>
      </c>
      <c r="DW2" s="11">
        <f t="shared" ref="DW2:DW22" si="82">COUNTIF(DV$2:DV$22, DV2)</f>
        <v>21</v>
      </c>
      <c r="DX2" s="7" t="e">
        <f>'Рейтинговая таблица организаций'!#REF!</f>
        <v>#REF!</v>
      </c>
      <c r="DY2" s="7" t="e">
        <f t="shared" ref="DY2:DY22" si="83">B2</f>
        <v>#REF!</v>
      </c>
      <c r="DZ2" s="8" t="e">
        <f>'Рейтинговая таблица организаций'!#REF!</f>
        <v>#REF!</v>
      </c>
      <c r="EA2" s="11" t="e">
        <f t="shared" ref="EA2:EA22" si="84">IF(EC2=1, TEXT(EB2, 0), CONCATENATE(EB2, "-", EB2+EC2-1))</f>
        <v>#REF!</v>
      </c>
      <c r="EB2" s="11" t="e">
        <f t="shared" ref="EB2:EB22" si="85">_xlfn.RANK.EQ(DZ2, DZ$2:DZ$22)</f>
        <v>#REF!</v>
      </c>
      <c r="EC2" s="11">
        <f t="shared" ref="EC2:EC22" si="86">COUNTIF(EB$2:EB$22, EB2)</f>
        <v>21</v>
      </c>
      <c r="ED2" s="7" t="e">
        <f>'Рейтинговая таблица организаций'!#REF!</f>
        <v>#REF!</v>
      </c>
      <c r="EE2" s="7" t="e">
        <f t="shared" ref="EE2:EE22" si="87">B2</f>
        <v>#REF!</v>
      </c>
      <c r="EF2" s="8" t="e">
        <f>'Рейтинговая таблица организаций'!#REF!</f>
        <v>#REF!</v>
      </c>
      <c r="EG2" s="11" t="e">
        <f t="shared" ref="EG2:EG22" si="88">IF(EI2=1, TEXT(EH2, 0), CONCATENATE(EH2, "-", EH2+EI2-1))</f>
        <v>#REF!</v>
      </c>
      <c r="EH2" s="11" t="e">
        <f t="shared" ref="EH2:EH22" si="89">_xlfn.RANK.EQ(EF2, EF$2:EF$22)</f>
        <v>#REF!</v>
      </c>
      <c r="EI2" s="11">
        <f t="shared" ref="EI2:EI22" si="90">COUNTIF(EH$2:EH$22, EH2)</f>
        <v>21</v>
      </c>
      <c r="EJ2" s="7" t="e">
        <f t="shared" ref="EJ2:EJ22" si="91">B2</f>
        <v>#REF!</v>
      </c>
      <c r="EK2" s="8" t="e">
        <f>'Рейтинговая таблица организаций'!#REF!</f>
        <v>#REF!</v>
      </c>
      <c r="EL2" s="11" t="e">
        <f t="shared" ref="EL2:EL22" si="92">IF(EN2=1, TEXT(EM2, 0), CONCATENATE(EM2, "-", EM2+EN2-1))</f>
        <v>#REF!</v>
      </c>
      <c r="EM2" s="11" t="e">
        <f t="shared" ref="EM2:EM22" si="93">_xlfn.RANK.EQ(EK2, EK$2:EK$22)</f>
        <v>#REF!</v>
      </c>
      <c r="EN2" s="11">
        <f t="shared" ref="EN2:EN22" si="94">COUNTIF(EM$2:EM$22, EM2)</f>
        <v>21</v>
      </c>
    </row>
    <row r="3" spans="1:144" x14ac:dyDescent="0.3">
      <c r="A3" s="7">
        <v>2</v>
      </c>
      <c r="B3" s="7" t="e">
        <f>'Рейтинговая таблица организаций'!#REF!</f>
        <v>#REF!</v>
      </c>
      <c r="C3" s="8" t="e">
        <f>100*'Рейтинговая таблица организаций'!#REF!/'Рейтинговая таблица организаций'!#REF!</f>
        <v>#REF!</v>
      </c>
      <c r="D3" s="11" t="e">
        <f t="shared" si="0"/>
        <v>#REF!</v>
      </c>
      <c r="E3" s="11" t="e">
        <f t="shared" si="1"/>
        <v>#REF!</v>
      </c>
      <c r="F3" s="11">
        <f t="shared" si="2"/>
        <v>21</v>
      </c>
      <c r="G3" s="7" t="e">
        <f>'Рейтинговая таблица организаций'!#REF!</f>
        <v>#REF!</v>
      </c>
      <c r="H3" s="7" t="e">
        <f t="shared" si="3"/>
        <v>#REF!</v>
      </c>
      <c r="I3" s="8" t="e">
        <f>100*'Рейтинговая таблица организаций'!#REF!/'Рейтинговая таблица организаций'!#REF!</f>
        <v>#REF!</v>
      </c>
      <c r="J3" s="11" t="e">
        <f t="shared" si="4"/>
        <v>#REF!</v>
      </c>
      <c r="K3" s="11" t="e">
        <f t="shared" si="5"/>
        <v>#REF!</v>
      </c>
      <c r="L3" s="11">
        <f t="shared" si="6"/>
        <v>21</v>
      </c>
      <c r="M3" s="7" t="e">
        <f>'Рейтинговая таблица организаций'!#REF!</f>
        <v>#REF!</v>
      </c>
      <c r="N3" s="7" t="e">
        <f>'Рейтинговая таблица организаций'!#REF!</f>
        <v>#REF!</v>
      </c>
      <c r="O3" s="7" t="e">
        <f t="shared" si="7"/>
        <v>#REF!</v>
      </c>
      <c r="P3" s="8" t="e">
        <f>'Рейтинговая таблица организаций'!#REF!</f>
        <v>#REF!</v>
      </c>
      <c r="Q3" s="11" t="e">
        <f t="shared" si="8"/>
        <v>#REF!</v>
      </c>
      <c r="R3" s="11" t="e">
        <f t="shared" si="9"/>
        <v>#REF!</v>
      </c>
      <c r="S3" s="11">
        <f t="shared" si="10"/>
        <v>21</v>
      </c>
      <c r="T3" s="7" t="e">
        <f>'Рейтинговая таблица организаций'!#REF!</f>
        <v>#REF!</v>
      </c>
      <c r="U3" s="7" t="e">
        <f t="shared" si="11"/>
        <v>#REF!</v>
      </c>
      <c r="V3" s="8" t="e">
        <f>'Рейтинговая таблица организаций'!#REF!</f>
        <v>#REF!</v>
      </c>
      <c r="W3" s="11" t="e">
        <f t="shared" si="12"/>
        <v>#REF!</v>
      </c>
      <c r="X3" s="11" t="e">
        <f t="shared" si="13"/>
        <v>#REF!</v>
      </c>
      <c r="Y3" s="11">
        <f t="shared" si="14"/>
        <v>21</v>
      </c>
      <c r="Z3" s="7" t="e">
        <f>'Рейтинговая таблица организаций'!#REF!</f>
        <v>#REF!</v>
      </c>
      <c r="AA3" s="7" t="e">
        <f t="shared" si="15"/>
        <v>#REF!</v>
      </c>
      <c r="AB3" s="8" t="e">
        <f>100*'Рейтинговая таблица организаций'!#REF!/'Рейтинговая таблица организаций'!#REF!</f>
        <v>#REF!</v>
      </c>
      <c r="AC3" s="11" t="e">
        <f t="shared" si="16"/>
        <v>#REF!</v>
      </c>
      <c r="AD3" s="11" t="e">
        <f t="shared" si="17"/>
        <v>#REF!</v>
      </c>
      <c r="AE3" s="11">
        <f t="shared" si="18"/>
        <v>21</v>
      </c>
      <c r="AF3" s="7" t="e">
        <f>'Рейтинговая таблица организаций'!#REF!</f>
        <v>#REF!</v>
      </c>
      <c r="AG3" s="7" t="e">
        <f t="shared" si="19"/>
        <v>#REF!</v>
      </c>
      <c r="AH3" s="8" t="e">
        <f>100*'Рейтинговая таблица организаций'!#REF!/'Рейтинговая таблица организаций'!#REF!</f>
        <v>#REF!</v>
      </c>
      <c r="AI3" s="11" t="e">
        <f t="shared" si="20"/>
        <v>#REF!</v>
      </c>
      <c r="AJ3" s="11" t="e">
        <f t="shared" si="21"/>
        <v>#REF!</v>
      </c>
      <c r="AK3" s="11">
        <f t="shared" si="22"/>
        <v>21</v>
      </c>
      <c r="AL3" s="7" t="e">
        <f>'Рейтинговая таблица организаций'!#REF!</f>
        <v>#REF!</v>
      </c>
      <c r="AM3" s="7" t="e">
        <f t="shared" si="23"/>
        <v>#REF!</v>
      </c>
      <c r="AN3" s="8" t="e">
        <f>'Рейтинговая таблица организаций'!#REF!</f>
        <v>#REF!</v>
      </c>
      <c r="AO3" s="11" t="e">
        <f t="shared" si="24"/>
        <v>#REF!</v>
      </c>
      <c r="AP3" s="11" t="e">
        <f t="shared" si="25"/>
        <v>#REF!</v>
      </c>
      <c r="AQ3" s="11">
        <f t="shared" si="26"/>
        <v>21</v>
      </c>
      <c r="AR3" s="7" t="e">
        <f>'Рейтинговая таблица организаций'!#REF!</f>
        <v>#REF!</v>
      </c>
      <c r="AS3" s="7" t="e">
        <f t="shared" si="27"/>
        <v>#REF!</v>
      </c>
      <c r="AT3" s="8" t="e">
        <f>'Рейтинговая таблица организаций'!#REF!</f>
        <v>#REF!</v>
      </c>
      <c r="AU3" s="11" t="e">
        <f t="shared" si="28"/>
        <v>#REF!</v>
      </c>
      <c r="AV3" s="11" t="e">
        <f t="shared" si="29"/>
        <v>#REF!</v>
      </c>
      <c r="AW3" s="11">
        <f t="shared" si="30"/>
        <v>21</v>
      </c>
      <c r="AX3" s="7" t="e">
        <f>'Рейтинговая таблица организаций'!#REF!</f>
        <v>#REF!</v>
      </c>
      <c r="AY3" s="7" t="e">
        <f t="shared" si="31"/>
        <v>#REF!</v>
      </c>
      <c r="AZ3" s="8" t="e">
        <f>'Рейтинговая таблица организаций'!#REF!</f>
        <v>#REF!</v>
      </c>
      <c r="BA3" s="11" t="e">
        <f t="shared" si="32"/>
        <v>#REF!</v>
      </c>
      <c r="BB3" s="11" t="e">
        <f t="shared" si="33"/>
        <v>#REF!</v>
      </c>
      <c r="BC3" s="11">
        <f t="shared" si="34"/>
        <v>21</v>
      </c>
      <c r="BD3" s="7" t="e">
        <f>'Рейтинговая таблица организаций'!#REF!</f>
        <v>#REF!</v>
      </c>
      <c r="BE3" s="7" t="e">
        <f t="shared" si="35"/>
        <v>#REF!</v>
      </c>
      <c r="BF3" s="8" t="e">
        <f>'Рейтинговая таблица организаций'!#REF!</f>
        <v>#REF!</v>
      </c>
      <c r="BG3" s="11" t="e">
        <f t="shared" si="36"/>
        <v>#REF!</v>
      </c>
      <c r="BH3" s="11" t="e">
        <f t="shared" si="37"/>
        <v>#REF!</v>
      </c>
      <c r="BI3" s="11">
        <f t="shared" si="38"/>
        <v>21</v>
      </c>
      <c r="BJ3" s="7" t="e">
        <f>'Рейтинговая таблица организаций'!#REF!</f>
        <v>#REF!</v>
      </c>
      <c r="BK3" s="7" t="e">
        <f t="shared" si="39"/>
        <v>#REF!</v>
      </c>
      <c r="BL3" s="8" t="e">
        <f>'Рейтинговая таблица организаций'!#REF!</f>
        <v>#REF!</v>
      </c>
      <c r="BM3" s="11" t="e">
        <f t="shared" si="40"/>
        <v>#REF!</v>
      </c>
      <c r="BN3" s="11" t="e">
        <f t="shared" si="41"/>
        <v>#REF!</v>
      </c>
      <c r="BO3" s="11">
        <f t="shared" si="42"/>
        <v>21</v>
      </c>
      <c r="BP3" s="7" t="e">
        <f>'Рейтинговая таблица организаций'!#REF!</f>
        <v>#REF!</v>
      </c>
      <c r="BQ3" s="7" t="e">
        <f t="shared" si="43"/>
        <v>#REF!</v>
      </c>
      <c r="BR3" s="8" t="e">
        <f>'Рейтинговая таблица организаций'!#REF!</f>
        <v>#REF!</v>
      </c>
      <c r="BS3" s="11" t="e">
        <f t="shared" si="44"/>
        <v>#REF!</v>
      </c>
      <c r="BT3" s="11" t="e">
        <f t="shared" si="45"/>
        <v>#REF!</v>
      </c>
      <c r="BU3" s="11">
        <f t="shared" si="46"/>
        <v>21</v>
      </c>
      <c r="BV3" s="7" t="e">
        <f>'Рейтинговая таблица организаций'!#REF!</f>
        <v>#REF!</v>
      </c>
      <c r="BW3" s="7" t="e">
        <f t="shared" si="47"/>
        <v>#REF!</v>
      </c>
      <c r="BX3" s="8" t="e">
        <f>'Рейтинговая таблица организаций'!#REF!</f>
        <v>#REF!</v>
      </c>
      <c r="BY3" s="11" t="e">
        <f t="shared" si="48"/>
        <v>#REF!</v>
      </c>
      <c r="BZ3" s="11" t="e">
        <f t="shared" si="49"/>
        <v>#REF!</v>
      </c>
      <c r="CA3" s="11">
        <f t="shared" si="50"/>
        <v>21</v>
      </c>
      <c r="CB3" s="7" t="e">
        <f>'Рейтинговая таблица организаций'!#REF!</f>
        <v>#REF!</v>
      </c>
      <c r="CC3" s="7" t="e">
        <f t="shared" si="51"/>
        <v>#REF!</v>
      </c>
      <c r="CD3" s="8" t="e">
        <f>'Рейтинговая таблица организаций'!#REF!</f>
        <v>#REF!</v>
      </c>
      <c r="CE3" s="11" t="e">
        <f t="shared" si="52"/>
        <v>#REF!</v>
      </c>
      <c r="CF3" s="11" t="e">
        <f t="shared" si="53"/>
        <v>#REF!</v>
      </c>
      <c r="CG3" s="11">
        <f t="shared" si="54"/>
        <v>21</v>
      </c>
      <c r="CH3" s="7" t="e">
        <f>'Рейтинговая таблица организаций'!#REF!</f>
        <v>#REF!</v>
      </c>
      <c r="CI3" s="7" t="e">
        <f t="shared" si="55"/>
        <v>#REF!</v>
      </c>
      <c r="CJ3" s="8" t="e">
        <f>'Рейтинговая таблица организаций'!#REF!</f>
        <v>#REF!</v>
      </c>
      <c r="CK3" s="11" t="e">
        <f t="shared" si="56"/>
        <v>#REF!</v>
      </c>
      <c r="CL3" s="11" t="e">
        <f t="shared" si="57"/>
        <v>#REF!</v>
      </c>
      <c r="CM3" s="11">
        <f t="shared" si="58"/>
        <v>21</v>
      </c>
      <c r="CN3" s="7" t="e">
        <f>'Рейтинговая таблица организаций'!#REF!</f>
        <v>#REF!</v>
      </c>
      <c r="CO3" s="7" t="e">
        <f t="shared" si="59"/>
        <v>#REF!</v>
      </c>
      <c r="CP3" s="8" t="e">
        <f>'Рейтинговая таблица организаций'!#REF!</f>
        <v>#REF!</v>
      </c>
      <c r="CQ3" s="11" t="e">
        <f t="shared" si="60"/>
        <v>#REF!</v>
      </c>
      <c r="CR3" s="11" t="e">
        <f t="shared" si="61"/>
        <v>#REF!</v>
      </c>
      <c r="CS3" s="11">
        <f t="shared" si="62"/>
        <v>21</v>
      </c>
      <c r="CT3" s="7" t="e">
        <f>'Рейтинговая таблица организаций'!#REF!</f>
        <v>#REF!</v>
      </c>
      <c r="CU3" s="7" t="e">
        <f t="shared" si="63"/>
        <v>#REF!</v>
      </c>
      <c r="CV3" s="8" t="e">
        <f>'Рейтинговая таблица организаций'!#REF!</f>
        <v>#REF!</v>
      </c>
      <c r="CW3" s="11" t="e">
        <f t="shared" si="64"/>
        <v>#REF!</v>
      </c>
      <c r="CX3" s="11" t="e">
        <f t="shared" si="65"/>
        <v>#REF!</v>
      </c>
      <c r="CY3" s="11">
        <f t="shared" si="66"/>
        <v>21</v>
      </c>
      <c r="CZ3" s="7" t="e">
        <f>'Рейтинговая таблица организаций'!#REF!</f>
        <v>#REF!</v>
      </c>
      <c r="DA3" s="7" t="e">
        <f t="shared" si="67"/>
        <v>#REF!</v>
      </c>
      <c r="DB3" s="8" t="e">
        <f>'Рейтинговая таблица организаций'!#REF!</f>
        <v>#REF!</v>
      </c>
      <c r="DC3" s="11" t="e">
        <f t="shared" si="68"/>
        <v>#REF!</v>
      </c>
      <c r="DD3" s="11" t="e">
        <f t="shared" si="69"/>
        <v>#REF!</v>
      </c>
      <c r="DE3" s="11">
        <f t="shared" si="70"/>
        <v>21</v>
      </c>
      <c r="DF3" s="7" t="e">
        <f>'Рейтинговая таблица организаций'!#REF!</f>
        <v>#REF!</v>
      </c>
      <c r="DG3" s="7" t="e">
        <f t="shared" si="71"/>
        <v>#REF!</v>
      </c>
      <c r="DH3" s="8" t="e">
        <f>'Рейтинговая таблица организаций'!#REF!</f>
        <v>#REF!</v>
      </c>
      <c r="DI3" s="11" t="e">
        <f t="shared" si="72"/>
        <v>#REF!</v>
      </c>
      <c r="DJ3" s="11" t="e">
        <f t="shared" si="73"/>
        <v>#REF!</v>
      </c>
      <c r="DK3" s="11">
        <f t="shared" si="74"/>
        <v>21</v>
      </c>
      <c r="DL3" s="7" t="e">
        <f>'Рейтинговая таблица организаций'!#REF!</f>
        <v>#REF!</v>
      </c>
      <c r="DM3" s="7" t="e">
        <f t="shared" si="75"/>
        <v>#REF!</v>
      </c>
      <c r="DN3" s="8" t="e">
        <f>'Рейтинговая таблица организаций'!#REF!</f>
        <v>#REF!</v>
      </c>
      <c r="DO3" s="11" t="e">
        <f t="shared" si="76"/>
        <v>#REF!</v>
      </c>
      <c r="DP3" s="11" t="e">
        <f t="shared" si="77"/>
        <v>#REF!</v>
      </c>
      <c r="DQ3" s="11">
        <f t="shared" si="78"/>
        <v>21</v>
      </c>
      <c r="DR3" s="7" t="e">
        <f>'Рейтинговая таблица организаций'!#REF!</f>
        <v>#REF!</v>
      </c>
      <c r="DS3" s="7" t="e">
        <f t="shared" si="79"/>
        <v>#REF!</v>
      </c>
      <c r="DT3" s="8" t="e">
        <f>'Рейтинговая таблица организаций'!#REF!</f>
        <v>#REF!</v>
      </c>
      <c r="DU3" s="11" t="e">
        <f t="shared" si="80"/>
        <v>#REF!</v>
      </c>
      <c r="DV3" s="11" t="e">
        <f t="shared" si="81"/>
        <v>#REF!</v>
      </c>
      <c r="DW3" s="11">
        <f t="shared" si="82"/>
        <v>21</v>
      </c>
      <c r="DX3" s="7" t="e">
        <f>'Рейтинговая таблица организаций'!#REF!</f>
        <v>#REF!</v>
      </c>
      <c r="DY3" s="7" t="e">
        <f t="shared" si="83"/>
        <v>#REF!</v>
      </c>
      <c r="DZ3" s="8" t="e">
        <f>'Рейтинговая таблица организаций'!#REF!</f>
        <v>#REF!</v>
      </c>
      <c r="EA3" s="11" t="e">
        <f t="shared" si="84"/>
        <v>#REF!</v>
      </c>
      <c r="EB3" s="11" t="e">
        <f t="shared" si="85"/>
        <v>#REF!</v>
      </c>
      <c r="EC3" s="11">
        <f t="shared" si="86"/>
        <v>21</v>
      </c>
      <c r="ED3" s="7" t="e">
        <f>'Рейтинговая таблица организаций'!#REF!</f>
        <v>#REF!</v>
      </c>
      <c r="EE3" s="7" t="e">
        <f t="shared" si="87"/>
        <v>#REF!</v>
      </c>
      <c r="EF3" s="8" t="e">
        <f>'Рейтинговая таблица организаций'!#REF!</f>
        <v>#REF!</v>
      </c>
      <c r="EG3" s="11" t="e">
        <f t="shared" si="88"/>
        <v>#REF!</v>
      </c>
      <c r="EH3" s="11" t="e">
        <f t="shared" si="89"/>
        <v>#REF!</v>
      </c>
      <c r="EI3" s="11">
        <f t="shared" si="90"/>
        <v>21</v>
      </c>
      <c r="EJ3" s="7" t="e">
        <f t="shared" si="91"/>
        <v>#REF!</v>
      </c>
      <c r="EK3" s="8" t="e">
        <f>'Рейтинговая таблица организаций'!#REF!</f>
        <v>#REF!</v>
      </c>
      <c r="EL3" s="11" t="e">
        <f t="shared" si="92"/>
        <v>#REF!</v>
      </c>
      <c r="EM3" s="11" t="e">
        <f t="shared" si="93"/>
        <v>#REF!</v>
      </c>
      <c r="EN3" s="11">
        <f t="shared" si="94"/>
        <v>21</v>
      </c>
    </row>
    <row r="4" spans="1:144" x14ac:dyDescent="0.3">
      <c r="A4" s="7">
        <v>3</v>
      </c>
      <c r="B4" s="7" t="e">
        <f>'Рейтинговая таблица организаций'!#REF!</f>
        <v>#REF!</v>
      </c>
      <c r="C4" s="8" t="e">
        <f>100*'Рейтинговая таблица организаций'!#REF!/'Рейтинговая таблица организаций'!#REF!</f>
        <v>#REF!</v>
      </c>
      <c r="D4" s="11" t="e">
        <f t="shared" si="0"/>
        <v>#REF!</v>
      </c>
      <c r="E4" s="11" t="e">
        <f t="shared" si="1"/>
        <v>#REF!</v>
      </c>
      <c r="F4" s="11">
        <f t="shared" si="2"/>
        <v>21</v>
      </c>
      <c r="G4" s="7" t="e">
        <f>'Рейтинговая таблица организаций'!#REF!</f>
        <v>#REF!</v>
      </c>
      <c r="H4" s="7" t="e">
        <f t="shared" si="3"/>
        <v>#REF!</v>
      </c>
      <c r="I4" s="8" t="e">
        <f>100*'Рейтинговая таблица организаций'!#REF!/'Рейтинговая таблица организаций'!#REF!</f>
        <v>#REF!</v>
      </c>
      <c r="J4" s="11" t="e">
        <f t="shared" si="4"/>
        <v>#REF!</v>
      </c>
      <c r="K4" s="11" t="e">
        <f t="shared" si="5"/>
        <v>#REF!</v>
      </c>
      <c r="L4" s="11">
        <f t="shared" si="6"/>
        <v>21</v>
      </c>
      <c r="M4" s="7" t="e">
        <f>'Рейтинговая таблица организаций'!#REF!</f>
        <v>#REF!</v>
      </c>
      <c r="N4" s="7" t="e">
        <f>'Рейтинговая таблица организаций'!#REF!</f>
        <v>#REF!</v>
      </c>
      <c r="O4" s="7" t="e">
        <f t="shared" si="7"/>
        <v>#REF!</v>
      </c>
      <c r="P4" s="8" t="e">
        <f>'Рейтинговая таблица организаций'!#REF!</f>
        <v>#REF!</v>
      </c>
      <c r="Q4" s="11" t="e">
        <f t="shared" si="8"/>
        <v>#REF!</v>
      </c>
      <c r="R4" s="11" t="e">
        <f t="shared" si="9"/>
        <v>#REF!</v>
      </c>
      <c r="S4" s="11">
        <f t="shared" si="10"/>
        <v>21</v>
      </c>
      <c r="T4" s="7" t="e">
        <f>'Рейтинговая таблица организаций'!#REF!</f>
        <v>#REF!</v>
      </c>
      <c r="U4" s="7" t="e">
        <f t="shared" si="11"/>
        <v>#REF!</v>
      </c>
      <c r="V4" s="8" t="e">
        <f>'Рейтинговая таблица организаций'!#REF!</f>
        <v>#REF!</v>
      </c>
      <c r="W4" s="11" t="e">
        <f t="shared" si="12"/>
        <v>#REF!</v>
      </c>
      <c r="X4" s="11" t="e">
        <f t="shared" si="13"/>
        <v>#REF!</v>
      </c>
      <c r="Y4" s="11">
        <f t="shared" si="14"/>
        <v>21</v>
      </c>
      <c r="Z4" s="7" t="e">
        <f>'Рейтинговая таблица организаций'!#REF!</f>
        <v>#REF!</v>
      </c>
      <c r="AA4" s="7" t="e">
        <f t="shared" si="15"/>
        <v>#REF!</v>
      </c>
      <c r="AB4" s="8" t="e">
        <f>100*'Рейтинговая таблица организаций'!#REF!/'Рейтинговая таблица организаций'!#REF!</f>
        <v>#REF!</v>
      </c>
      <c r="AC4" s="11" t="e">
        <f t="shared" si="16"/>
        <v>#REF!</v>
      </c>
      <c r="AD4" s="11" t="e">
        <f t="shared" si="17"/>
        <v>#REF!</v>
      </c>
      <c r="AE4" s="11">
        <f t="shared" si="18"/>
        <v>21</v>
      </c>
      <c r="AF4" s="7" t="e">
        <f>'Рейтинговая таблица организаций'!#REF!</f>
        <v>#REF!</v>
      </c>
      <c r="AG4" s="7" t="e">
        <f t="shared" si="19"/>
        <v>#REF!</v>
      </c>
      <c r="AH4" s="8" t="e">
        <f>100*'Рейтинговая таблица организаций'!#REF!/'Рейтинговая таблица организаций'!#REF!</f>
        <v>#REF!</v>
      </c>
      <c r="AI4" s="11" t="e">
        <f t="shared" si="20"/>
        <v>#REF!</v>
      </c>
      <c r="AJ4" s="11" t="e">
        <f t="shared" si="21"/>
        <v>#REF!</v>
      </c>
      <c r="AK4" s="11">
        <f t="shared" si="22"/>
        <v>21</v>
      </c>
      <c r="AL4" s="7" t="e">
        <f>'Рейтинговая таблица организаций'!#REF!</f>
        <v>#REF!</v>
      </c>
      <c r="AM4" s="7" t="e">
        <f t="shared" si="23"/>
        <v>#REF!</v>
      </c>
      <c r="AN4" s="8" t="e">
        <f>'Рейтинговая таблица организаций'!#REF!</f>
        <v>#REF!</v>
      </c>
      <c r="AO4" s="11" t="e">
        <f t="shared" si="24"/>
        <v>#REF!</v>
      </c>
      <c r="AP4" s="11" t="e">
        <f t="shared" si="25"/>
        <v>#REF!</v>
      </c>
      <c r="AQ4" s="11">
        <f t="shared" si="26"/>
        <v>21</v>
      </c>
      <c r="AR4" s="7" t="e">
        <f>'Рейтинговая таблица организаций'!#REF!</f>
        <v>#REF!</v>
      </c>
      <c r="AS4" s="7" t="e">
        <f t="shared" si="27"/>
        <v>#REF!</v>
      </c>
      <c r="AT4" s="8" t="e">
        <f>'Рейтинговая таблица организаций'!#REF!</f>
        <v>#REF!</v>
      </c>
      <c r="AU4" s="11" t="e">
        <f t="shared" si="28"/>
        <v>#REF!</v>
      </c>
      <c r="AV4" s="11" t="e">
        <f t="shared" si="29"/>
        <v>#REF!</v>
      </c>
      <c r="AW4" s="11">
        <f t="shared" si="30"/>
        <v>21</v>
      </c>
      <c r="AX4" s="7" t="e">
        <f>'Рейтинговая таблица организаций'!#REF!</f>
        <v>#REF!</v>
      </c>
      <c r="AY4" s="7" t="e">
        <f t="shared" si="31"/>
        <v>#REF!</v>
      </c>
      <c r="AZ4" s="8" t="e">
        <f>'Рейтинговая таблица организаций'!#REF!</f>
        <v>#REF!</v>
      </c>
      <c r="BA4" s="11" t="e">
        <f t="shared" si="32"/>
        <v>#REF!</v>
      </c>
      <c r="BB4" s="11" t="e">
        <f t="shared" si="33"/>
        <v>#REF!</v>
      </c>
      <c r="BC4" s="11">
        <f t="shared" si="34"/>
        <v>21</v>
      </c>
      <c r="BD4" s="7" t="e">
        <f>'Рейтинговая таблица организаций'!#REF!</f>
        <v>#REF!</v>
      </c>
      <c r="BE4" s="7" t="e">
        <f t="shared" si="35"/>
        <v>#REF!</v>
      </c>
      <c r="BF4" s="8" t="e">
        <f>'Рейтинговая таблица организаций'!#REF!</f>
        <v>#REF!</v>
      </c>
      <c r="BG4" s="11" t="e">
        <f t="shared" si="36"/>
        <v>#REF!</v>
      </c>
      <c r="BH4" s="11" t="e">
        <f t="shared" si="37"/>
        <v>#REF!</v>
      </c>
      <c r="BI4" s="11">
        <f t="shared" si="38"/>
        <v>21</v>
      </c>
      <c r="BJ4" s="7" t="e">
        <f>'Рейтинговая таблица организаций'!#REF!</f>
        <v>#REF!</v>
      </c>
      <c r="BK4" s="7" t="e">
        <f t="shared" si="39"/>
        <v>#REF!</v>
      </c>
      <c r="BL4" s="8" t="e">
        <f>'Рейтинговая таблица организаций'!#REF!</f>
        <v>#REF!</v>
      </c>
      <c r="BM4" s="11" t="e">
        <f t="shared" si="40"/>
        <v>#REF!</v>
      </c>
      <c r="BN4" s="11" t="e">
        <f t="shared" si="41"/>
        <v>#REF!</v>
      </c>
      <c r="BO4" s="11">
        <f t="shared" si="42"/>
        <v>21</v>
      </c>
      <c r="BP4" s="7" t="e">
        <f>'Рейтинговая таблица организаций'!#REF!</f>
        <v>#REF!</v>
      </c>
      <c r="BQ4" s="7" t="e">
        <f t="shared" si="43"/>
        <v>#REF!</v>
      </c>
      <c r="BR4" s="8" t="e">
        <f>'Рейтинговая таблица организаций'!#REF!</f>
        <v>#REF!</v>
      </c>
      <c r="BS4" s="11" t="e">
        <f t="shared" si="44"/>
        <v>#REF!</v>
      </c>
      <c r="BT4" s="11" t="e">
        <f t="shared" si="45"/>
        <v>#REF!</v>
      </c>
      <c r="BU4" s="11">
        <f t="shared" si="46"/>
        <v>21</v>
      </c>
      <c r="BV4" s="7" t="e">
        <f>'Рейтинговая таблица организаций'!#REF!</f>
        <v>#REF!</v>
      </c>
      <c r="BW4" s="7" t="e">
        <f t="shared" si="47"/>
        <v>#REF!</v>
      </c>
      <c r="BX4" s="8" t="e">
        <f>'Рейтинговая таблица организаций'!#REF!</f>
        <v>#REF!</v>
      </c>
      <c r="BY4" s="11" t="e">
        <f t="shared" si="48"/>
        <v>#REF!</v>
      </c>
      <c r="BZ4" s="11" t="e">
        <f t="shared" si="49"/>
        <v>#REF!</v>
      </c>
      <c r="CA4" s="11">
        <f t="shared" si="50"/>
        <v>21</v>
      </c>
      <c r="CB4" s="7" t="e">
        <f>'Рейтинговая таблица организаций'!#REF!</f>
        <v>#REF!</v>
      </c>
      <c r="CC4" s="7" t="e">
        <f t="shared" si="51"/>
        <v>#REF!</v>
      </c>
      <c r="CD4" s="8" t="e">
        <f>'Рейтинговая таблица организаций'!#REF!</f>
        <v>#REF!</v>
      </c>
      <c r="CE4" s="11" t="e">
        <f t="shared" si="52"/>
        <v>#REF!</v>
      </c>
      <c r="CF4" s="11" t="e">
        <f t="shared" si="53"/>
        <v>#REF!</v>
      </c>
      <c r="CG4" s="11">
        <f t="shared" si="54"/>
        <v>21</v>
      </c>
      <c r="CH4" s="7" t="e">
        <f>'Рейтинговая таблица организаций'!#REF!</f>
        <v>#REF!</v>
      </c>
      <c r="CI4" s="7" t="e">
        <f t="shared" si="55"/>
        <v>#REF!</v>
      </c>
      <c r="CJ4" s="8" t="e">
        <f>'Рейтинговая таблица организаций'!#REF!</f>
        <v>#REF!</v>
      </c>
      <c r="CK4" s="11" t="e">
        <f t="shared" si="56"/>
        <v>#REF!</v>
      </c>
      <c r="CL4" s="11" t="e">
        <f t="shared" si="57"/>
        <v>#REF!</v>
      </c>
      <c r="CM4" s="11">
        <f t="shared" si="58"/>
        <v>21</v>
      </c>
      <c r="CN4" s="7" t="e">
        <f>'Рейтинговая таблица организаций'!#REF!</f>
        <v>#REF!</v>
      </c>
      <c r="CO4" s="7" t="e">
        <f t="shared" si="59"/>
        <v>#REF!</v>
      </c>
      <c r="CP4" s="8" t="e">
        <f>'Рейтинговая таблица организаций'!#REF!</f>
        <v>#REF!</v>
      </c>
      <c r="CQ4" s="11" t="e">
        <f t="shared" si="60"/>
        <v>#REF!</v>
      </c>
      <c r="CR4" s="11" t="e">
        <f t="shared" si="61"/>
        <v>#REF!</v>
      </c>
      <c r="CS4" s="11">
        <f t="shared" si="62"/>
        <v>21</v>
      </c>
      <c r="CT4" s="7" t="e">
        <f>'Рейтинговая таблица организаций'!#REF!</f>
        <v>#REF!</v>
      </c>
      <c r="CU4" s="7" t="e">
        <f t="shared" si="63"/>
        <v>#REF!</v>
      </c>
      <c r="CV4" s="8" t="e">
        <f>'Рейтинговая таблица организаций'!#REF!</f>
        <v>#REF!</v>
      </c>
      <c r="CW4" s="11" t="e">
        <f t="shared" si="64"/>
        <v>#REF!</v>
      </c>
      <c r="CX4" s="11" t="e">
        <f t="shared" si="65"/>
        <v>#REF!</v>
      </c>
      <c r="CY4" s="11">
        <f t="shared" si="66"/>
        <v>21</v>
      </c>
      <c r="CZ4" s="7" t="e">
        <f>'Рейтинговая таблица организаций'!#REF!</f>
        <v>#REF!</v>
      </c>
      <c r="DA4" s="7" t="e">
        <f t="shared" si="67"/>
        <v>#REF!</v>
      </c>
      <c r="DB4" s="8" t="e">
        <f>'Рейтинговая таблица организаций'!#REF!</f>
        <v>#REF!</v>
      </c>
      <c r="DC4" s="11" t="e">
        <f t="shared" si="68"/>
        <v>#REF!</v>
      </c>
      <c r="DD4" s="11" t="e">
        <f t="shared" si="69"/>
        <v>#REF!</v>
      </c>
      <c r="DE4" s="11">
        <f t="shared" si="70"/>
        <v>21</v>
      </c>
      <c r="DF4" s="7" t="e">
        <f>'Рейтинговая таблица организаций'!#REF!</f>
        <v>#REF!</v>
      </c>
      <c r="DG4" s="7" t="e">
        <f t="shared" si="71"/>
        <v>#REF!</v>
      </c>
      <c r="DH4" s="8" t="e">
        <f>'Рейтинговая таблица организаций'!#REF!</f>
        <v>#REF!</v>
      </c>
      <c r="DI4" s="11" t="e">
        <f t="shared" si="72"/>
        <v>#REF!</v>
      </c>
      <c r="DJ4" s="11" t="e">
        <f t="shared" si="73"/>
        <v>#REF!</v>
      </c>
      <c r="DK4" s="11">
        <f t="shared" si="74"/>
        <v>21</v>
      </c>
      <c r="DL4" s="7" t="e">
        <f>'Рейтинговая таблица организаций'!#REF!</f>
        <v>#REF!</v>
      </c>
      <c r="DM4" s="7" t="e">
        <f t="shared" si="75"/>
        <v>#REF!</v>
      </c>
      <c r="DN4" s="8" t="e">
        <f>'Рейтинговая таблица организаций'!#REF!</f>
        <v>#REF!</v>
      </c>
      <c r="DO4" s="11" t="e">
        <f t="shared" si="76"/>
        <v>#REF!</v>
      </c>
      <c r="DP4" s="11" t="e">
        <f t="shared" si="77"/>
        <v>#REF!</v>
      </c>
      <c r="DQ4" s="11">
        <f t="shared" si="78"/>
        <v>21</v>
      </c>
      <c r="DR4" s="7" t="e">
        <f>'Рейтинговая таблица организаций'!#REF!</f>
        <v>#REF!</v>
      </c>
      <c r="DS4" s="7" t="e">
        <f t="shared" si="79"/>
        <v>#REF!</v>
      </c>
      <c r="DT4" s="8" t="e">
        <f>'Рейтинговая таблица организаций'!#REF!</f>
        <v>#REF!</v>
      </c>
      <c r="DU4" s="11" t="e">
        <f t="shared" si="80"/>
        <v>#REF!</v>
      </c>
      <c r="DV4" s="11" t="e">
        <f t="shared" si="81"/>
        <v>#REF!</v>
      </c>
      <c r="DW4" s="11">
        <f t="shared" si="82"/>
        <v>21</v>
      </c>
      <c r="DX4" s="7" t="e">
        <f>'Рейтинговая таблица организаций'!#REF!</f>
        <v>#REF!</v>
      </c>
      <c r="DY4" s="7" t="e">
        <f t="shared" si="83"/>
        <v>#REF!</v>
      </c>
      <c r="DZ4" s="8" t="e">
        <f>'Рейтинговая таблица организаций'!#REF!</f>
        <v>#REF!</v>
      </c>
      <c r="EA4" s="11" t="e">
        <f t="shared" si="84"/>
        <v>#REF!</v>
      </c>
      <c r="EB4" s="11" t="e">
        <f t="shared" si="85"/>
        <v>#REF!</v>
      </c>
      <c r="EC4" s="11">
        <f t="shared" si="86"/>
        <v>21</v>
      </c>
      <c r="ED4" s="7" t="e">
        <f>'Рейтинговая таблица организаций'!#REF!</f>
        <v>#REF!</v>
      </c>
      <c r="EE4" s="7" t="e">
        <f t="shared" si="87"/>
        <v>#REF!</v>
      </c>
      <c r="EF4" s="8" t="e">
        <f>'Рейтинговая таблица организаций'!#REF!</f>
        <v>#REF!</v>
      </c>
      <c r="EG4" s="11" t="e">
        <f t="shared" si="88"/>
        <v>#REF!</v>
      </c>
      <c r="EH4" s="11" t="e">
        <f t="shared" si="89"/>
        <v>#REF!</v>
      </c>
      <c r="EI4" s="11">
        <f t="shared" si="90"/>
        <v>21</v>
      </c>
      <c r="EJ4" s="7" t="e">
        <f t="shared" si="91"/>
        <v>#REF!</v>
      </c>
      <c r="EK4" s="8" t="e">
        <f>'Рейтинговая таблица организаций'!#REF!</f>
        <v>#REF!</v>
      </c>
      <c r="EL4" s="11" t="e">
        <f t="shared" si="92"/>
        <v>#REF!</v>
      </c>
      <c r="EM4" s="11" t="e">
        <f t="shared" si="93"/>
        <v>#REF!</v>
      </c>
      <c r="EN4" s="11">
        <f t="shared" si="94"/>
        <v>21</v>
      </c>
    </row>
    <row r="5" spans="1:144" x14ac:dyDescent="0.3">
      <c r="A5" s="7">
        <v>4</v>
      </c>
      <c r="B5" s="7" t="e">
        <f>'Рейтинговая таблица организаций'!#REF!</f>
        <v>#REF!</v>
      </c>
      <c r="C5" s="8" t="e">
        <f>100*'Рейтинговая таблица организаций'!#REF!/'Рейтинговая таблица организаций'!#REF!</f>
        <v>#REF!</v>
      </c>
      <c r="D5" s="11" t="e">
        <f t="shared" si="0"/>
        <v>#REF!</v>
      </c>
      <c r="E5" s="11" t="e">
        <f t="shared" si="1"/>
        <v>#REF!</v>
      </c>
      <c r="F5" s="11">
        <f t="shared" si="2"/>
        <v>21</v>
      </c>
      <c r="G5" s="7" t="e">
        <f>'Рейтинговая таблица организаций'!#REF!</f>
        <v>#REF!</v>
      </c>
      <c r="H5" s="7" t="e">
        <f t="shared" si="3"/>
        <v>#REF!</v>
      </c>
      <c r="I5" s="8" t="e">
        <f>100*'Рейтинговая таблица организаций'!#REF!/'Рейтинговая таблица организаций'!#REF!</f>
        <v>#REF!</v>
      </c>
      <c r="J5" s="11" t="e">
        <f t="shared" si="4"/>
        <v>#REF!</v>
      </c>
      <c r="K5" s="11" t="e">
        <f t="shared" si="5"/>
        <v>#REF!</v>
      </c>
      <c r="L5" s="11">
        <f t="shared" si="6"/>
        <v>21</v>
      </c>
      <c r="M5" s="7" t="e">
        <f>'Рейтинговая таблица организаций'!#REF!</f>
        <v>#REF!</v>
      </c>
      <c r="N5" s="7" t="e">
        <f>'Рейтинговая таблица организаций'!#REF!</f>
        <v>#REF!</v>
      </c>
      <c r="O5" s="7" t="e">
        <f t="shared" si="7"/>
        <v>#REF!</v>
      </c>
      <c r="P5" s="8" t="e">
        <f>'Рейтинговая таблица организаций'!#REF!</f>
        <v>#REF!</v>
      </c>
      <c r="Q5" s="11" t="e">
        <f t="shared" si="8"/>
        <v>#REF!</v>
      </c>
      <c r="R5" s="11" t="e">
        <f t="shared" si="9"/>
        <v>#REF!</v>
      </c>
      <c r="S5" s="11">
        <f t="shared" si="10"/>
        <v>21</v>
      </c>
      <c r="T5" s="7" t="e">
        <f>'Рейтинговая таблица организаций'!#REF!</f>
        <v>#REF!</v>
      </c>
      <c r="U5" s="7" t="e">
        <f t="shared" si="11"/>
        <v>#REF!</v>
      </c>
      <c r="V5" s="8" t="e">
        <f>'Рейтинговая таблица организаций'!#REF!</f>
        <v>#REF!</v>
      </c>
      <c r="W5" s="11" t="e">
        <f t="shared" si="12"/>
        <v>#REF!</v>
      </c>
      <c r="X5" s="11" t="e">
        <f t="shared" si="13"/>
        <v>#REF!</v>
      </c>
      <c r="Y5" s="11">
        <f t="shared" si="14"/>
        <v>21</v>
      </c>
      <c r="Z5" s="7" t="e">
        <f>'Рейтинговая таблица организаций'!#REF!</f>
        <v>#REF!</v>
      </c>
      <c r="AA5" s="7" t="e">
        <f t="shared" si="15"/>
        <v>#REF!</v>
      </c>
      <c r="AB5" s="8" t="e">
        <f>100*'Рейтинговая таблица организаций'!#REF!/'Рейтинговая таблица организаций'!#REF!</f>
        <v>#REF!</v>
      </c>
      <c r="AC5" s="11" t="e">
        <f t="shared" si="16"/>
        <v>#REF!</v>
      </c>
      <c r="AD5" s="11" t="e">
        <f t="shared" si="17"/>
        <v>#REF!</v>
      </c>
      <c r="AE5" s="11">
        <f t="shared" si="18"/>
        <v>21</v>
      </c>
      <c r="AF5" s="7" t="e">
        <f>'Рейтинговая таблица организаций'!#REF!</f>
        <v>#REF!</v>
      </c>
      <c r="AG5" s="7" t="e">
        <f t="shared" si="19"/>
        <v>#REF!</v>
      </c>
      <c r="AH5" s="8" t="e">
        <f>100*'Рейтинговая таблица организаций'!#REF!/'Рейтинговая таблица организаций'!#REF!</f>
        <v>#REF!</v>
      </c>
      <c r="AI5" s="11" t="e">
        <f t="shared" si="20"/>
        <v>#REF!</v>
      </c>
      <c r="AJ5" s="11" t="e">
        <f t="shared" si="21"/>
        <v>#REF!</v>
      </c>
      <c r="AK5" s="11">
        <f t="shared" si="22"/>
        <v>21</v>
      </c>
      <c r="AL5" s="7" t="e">
        <f>'Рейтинговая таблица организаций'!#REF!</f>
        <v>#REF!</v>
      </c>
      <c r="AM5" s="7" t="e">
        <f t="shared" si="23"/>
        <v>#REF!</v>
      </c>
      <c r="AN5" s="8" t="e">
        <f>'Рейтинговая таблица организаций'!#REF!</f>
        <v>#REF!</v>
      </c>
      <c r="AO5" s="11" t="e">
        <f t="shared" si="24"/>
        <v>#REF!</v>
      </c>
      <c r="AP5" s="11" t="e">
        <f t="shared" si="25"/>
        <v>#REF!</v>
      </c>
      <c r="AQ5" s="11">
        <f t="shared" si="26"/>
        <v>21</v>
      </c>
      <c r="AR5" s="7" t="e">
        <f>'Рейтинговая таблица организаций'!#REF!</f>
        <v>#REF!</v>
      </c>
      <c r="AS5" s="7" t="e">
        <f t="shared" si="27"/>
        <v>#REF!</v>
      </c>
      <c r="AT5" s="8" t="e">
        <f>'Рейтинговая таблица организаций'!#REF!</f>
        <v>#REF!</v>
      </c>
      <c r="AU5" s="11" t="e">
        <f t="shared" si="28"/>
        <v>#REF!</v>
      </c>
      <c r="AV5" s="11" t="e">
        <f t="shared" si="29"/>
        <v>#REF!</v>
      </c>
      <c r="AW5" s="11">
        <f t="shared" si="30"/>
        <v>21</v>
      </c>
      <c r="AX5" s="7" t="e">
        <f>'Рейтинговая таблица организаций'!#REF!</f>
        <v>#REF!</v>
      </c>
      <c r="AY5" s="7" t="e">
        <f t="shared" si="31"/>
        <v>#REF!</v>
      </c>
      <c r="AZ5" s="8" t="e">
        <f>'Рейтинговая таблица организаций'!#REF!</f>
        <v>#REF!</v>
      </c>
      <c r="BA5" s="11" t="e">
        <f t="shared" si="32"/>
        <v>#REF!</v>
      </c>
      <c r="BB5" s="11" t="e">
        <f t="shared" si="33"/>
        <v>#REF!</v>
      </c>
      <c r="BC5" s="11">
        <f t="shared" si="34"/>
        <v>21</v>
      </c>
      <c r="BD5" s="7" t="e">
        <f>'Рейтинговая таблица организаций'!#REF!</f>
        <v>#REF!</v>
      </c>
      <c r="BE5" s="7" t="e">
        <f t="shared" si="35"/>
        <v>#REF!</v>
      </c>
      <c r="BF5" s="8" t="e">
        <f>'Рейтинговая таблица организаций'!#REF!</f>
        <v>#REF!</v>
      </c>
      <c r="BG5" s="11" t="e">
        <f t="shared" si="36"/>
        <v>#REF!</v>
      </c>
      <c r="BH5" s="11" t="e">
        <f t="shared" si="37"/>
        <v>#REF!</v>
      </c>
      <c r="BI5" s="11">
        <f t="shared" si="38"/>
        <v>21</v>
      </c>
      <c r="BJ5" s="7" t="e">
        <f>'Рейтинговая таблица организаций'!#REF!</f>
        <v>#REF!</v>
      </c>
      <c r="BK5" s="7" t="e">
        <f t="shared" si="39"/>
        <v>#REF!</v>
      </c>
      <c r="BL5" s="8" t="e">
        <f>'Рейтинговая таблица организаций'!#REF!</f>
        <v>#REF!</v>
      </c>
      <c r="BM5" s="11" t="e">
        <f t="shared" si="40"/>
        <v>#REF!</v>
      </c>
      <c r="BN5" s="11" t="e">
        <f t="shared" si="41"/>
        <v>#REF!</v>
      </c>
      <c r="BO5" s="11">
        <f t="shared" si="42"/>
        <v>21</v>
      </c>
      <c r="BP5" s="7" t="e">
        <f>'Рейтинговая таблица организаций'!#REF!</f>
        <v>#REF!</v>
      </c>
      <c r="BQ5" s="7" t="e">
        <f t="shared" si="43"/>
        <v>#REF!</v>
      </c>
      <c r="BR5" s="8" t="e">
        <f>'Рейтинговая таблица организаций'!#REF!</f>
        <v>#REF!</v>
      </c>
      <c r="BS5" s="11" t="e">
        <f t="shared" si="44"/>
        <v>#REF!</v>
      </c>
      <c r="BT5" s="11" t="e">
        <f t="shared" si="45"/>
        <v>#REF!</v>
      </c>
      <c r="BU5" s="11">
        <f t="shared" si="46"/>
        <v>21</v>
      </c>
      <c r="BV5" s="7" t="e">
        <f>'Рейтинговая таблица организаций'!#REF!</f>
        <v>#REF!</v>
      </c>
      <c r="BW5" s="7" t="e">
        <f t="shared" si="47"/>
        <v>#REF!</v>
      </c>
      <c r="BX5" s="8" t="e">
        <f>'Рейтинговая таблица организаций'!#REF!</f>
        <v>#REF!</v>
      </c>
      <c r="BY5" s="11" t="e">
        <f t="shared" si="48"/>
        <v>#REF!</v>
      </c>
      <c r="BZ5" s="11" t="e">
        <f t="shared" si="49"/>
        <v>#REF!</v>
      </c>
      <c r="CA5" s="11">
        <f t="shared" si="50"/>
        <v>21</v>
      </c>
      <c r="CB5" s="7" t="e">
        <f>'Рейтинговая таблица организаций'!#REF!</f>
        <v>#REF!</v>
      </c>
      <c r="CC5" s="7" t="e">
        <f t="shared" si="51"/>
        <v>#REF!</v>
      </c>
      <c r="CD5" s="8" t="e">
        <f>'Рейтинговая таблица организаций'!#REF!</f>
        <v>#REF!</v>
      </c>
      <c r="CE5" s="11" t="e">
        <f t="shared" si="52"/>
        <v>#REF!</v>
      </c>
      <c r="CF5" s="11" t="e">
        <f t="shared" si="53"/>
        <v>#REF!</v>
      </c>
      <c r="CG5" s="11">
        <f t="shared" si="54"/>
        <v>21</v>
      </c>
      <c r="CH5" s="7" t="e">
        <f>'Рейтинговая таблица организаций'!#REF!</f>
        <v>#REF!</v>
      </c>
      <c r="CI5" s="7" t="e">
        <f t="shared" si="55"/>
        <v>#REF!</v>
      </c>
      <c r="CJ5" s="8" t="e">
        <f>'Рейтинговая таблица организаций'!#REF!</f>
        <v>#REF!</v>
      </c>
      <c r="CK5" s="11" t="e">
        <f t="shared" si="56"/>
        <v>#REF!</v>
      </c>
      <c r="CL5" s="11" t="e">
        <f t="shared" si="57"/>
        <v>#REF!</v>
      </c>
      <c r="CM5" s="11">
        <f t="shared" si="58"/>
        <v>21</v>
      </c>
      <c r="CN5" s="7" t="e">
        <f>'Рейтинговая таблица организаций'!#REF!</f>
        <v>#REF!</v>
      </c>
      <c r="CO5" s="7" t="e">
        <f t="shared" si="59"/>
        <v>#REF!</v>
      </c>
      <c r="CP5" s="8" t="e">
        <f>'Рейтинговая таблица организаций'!#REF!</f>
        <v>#REF!</v>
      </c>
      <c r="CQ5" s="11" t="e">
        <f t="shared" si="60"/>
        <v>#REF!</v>
      </c>
      <c r="CR5" s="11" t="e">
        <f t="shared" si="61"/>
        <v>#REF!</v>
      </c>
      <c r="CS5" s="11">
        <f t="shared" si="62"/>
        <v>21</v>
      </c>
      <c r="CT5" s="7" t="e">
        <f>'Рейтинговая таблица организаций'!#REF!</f>
        <v>#REF!</v>
      </c>
      <c r="CU5" s="7" t="e">
        <f t="shared" si="63"/>
        <v>#REF!</v>
      </c>
      <c r="CV5" s="8" t="e">
        <f>'Рейтинговая таблица организаций'!#REF!</f>
        <v>#REF!</v>
      </c>
      <c r="CW5" s="11" t="e">
        <f t="shared" si="64"/>
        <v>#REF!</v>
      </c>
      <c r="CX5" s="11" t="e">
        <f t="shared" si="65"/>
        <v>#REF!</v>
      </c>
      <c r="CY5" s="11">
        <f t="shared" si="66"/>
        <v>21</v>
      </c>
      <c r="CZ5" s="7" t="e">
        <f>'Рейтинговая таблица организаций'!#REF!</f>
        <v>#REF!</v>
      </c>
      <c r="DA5" s="7" t="e">
        <f t="shared" si="67"/>
        <v>#REF!</v>
      </c>
      <c r="DB5" s="8" t="e">
        <f>'Рейтинговая таблица организаций'!#REF!</f>
        <v>#REF!</v>
      </c>
      <c r="DC5" s="11" t="e">
        <f t="shared" si="68"/>
        <v>#REF!</v>
      </c>
      <c r="DD5" s="11" t="e">
        <f t="shared" si="69"/>
        <v>#REF!</v>
      </c>
      <c r="DE5" s="11">
        <f t="shared" si="70"/>
        <v>21</v>
      </c>
      <c r="DF5" s="7" t="e">
        <f>'Рейтинговая таблица организаций'!#REF!</f>
        <v>#REF!</v>
      </c>
      <c r="DG5" s="7" t="e">
        <f t="shared" si="71"/>
        <v>#REF!</v>
      </c>
      <c r="DH5" s="8" t="e">
        <f>'Рейтинговая таблица организаций'!#REF!</f>
        <v>#REF!</v>
      </c>
      <c r="DI5" s="11" t="e">
        <f t="shared" si="72"/>
        <v>#REF!</v>
      </c>
      <c r="DJ5" s="11" t="e">
        <f t="shared" si="73"/>
        <v>#REF!</v>
      </c>
      <c r="DK5" s="11">
        <f t="shared" si="74"/>
        <v>21</v>
      </c>
      <c r="DL5" s="7" t="e">
        <f>'Рейтинговая таблица организаций'!#REF!</f>
        <v>#REF!</v>
      </c>
      <c r="DM5" s="7" t="e">
        <f t="shared" si="75"/>
        <v>#REF!</v>
      </c>
      <c r="DN5" s="8" t="e">
        <f>'Рейтинговая таблица организаций'!#REF!</f>
        <v>#REF!</v>
      </c>
      <c r="DO5" s="11" t="e">
        <f t="shared" si="76"/>
        <v>#REF!</v>
      </c>
      <c r="DP5" s="11" t="e">
        <f t="shared" si="77"/>
        <v>#REF!</v>
      </c>
      <c r="DQ5" s="11">
        <f t="shared" si="78"/>
        <v>21</v>
      </c>
      <c r="DR5" s="7" t="e">
        <f>'Рейтинговая таблица организаций'!#REF!</f>
        <v>#REF!</v>
      </c>
      <c r="DS5" s="7" t="e">
        <f t="shared" si="79"/>
        <v>#REF!</v>
      </c>
      <c r="DT5" s="8" t="e">
        <f>'Рейтинговая таблица организаций'!#REF!</f>
        <v>#REF!</v>
      </c>
      <c r="DU5" s="11" t="e">
        <f t="shared" si="80"/>
        <v>#REF!</v>
      </c>
      <c r="DV5" s="11" t="e">
        <f t="shared" si="81"/>
        <v>#REF!</v>
      </c>
      <c r="DW5" s="11">
        <f t="shared" si="82"/>
        <v>21</v>
      </c>
      <c r="DX5" s="7" t="e">
        <f>'Рейтинговая таблица организаций'!#REF!</f>
        <v>#REF!</v>
      </c>
      <c r="DY5" s="7" t="e">
        <f t="shared" si="83"/>
        <v>#REF!</v>
      </c>
      <c r="DZ5" s="8" t="e">
        <f>'Рейтинговая таблица организаций'!#REF!</f>
        <v>#REF!</v>
      </c>
      <c r="EA5" s="11" t="e">
        <f t="shared" si="84"/>
        <v>#REF!</v>
      </c>
      <c r="EB5" s="11" t="e">
        <f t="shared" si="85"/>
        <v>#REF!</v>
      </c>
      <c r="EC5" s="11">
        <f t="shared" si="86"/>
        <v>21</v>
      </c>
      <c r="ED5" s="7" t="e">
        <f>'Рейтинговая таблица организаций'!#REF!</f>
        <v>#REF!</v>
      </c>
      <c r="EE5" s="7" t="e">
        <f t="shared" si="87"/>
        <v>#REF!</v>
      </c>
      <c r="EF5" s="8" t="e">
        <f>'Рейтинговая таблица организаций'!#REF!</f>
        <v>#REF!</v>
      </c>
      <c r="EG5" s="11" t="e">
        <f t="shared" si="88"/>
        <v>#REF!</v>
      </c>
      <c r="EH5" s="11" t="e">
        <f t="shared" si="89"/>
        <v>#REF!</v>
      </c>
      <c r="EI5" s="11">
        <f t="shared" si="90"/>
        <v>21</v>
      </c>
      <c r="EJ5" s="7" t="e">
        <f t="shared" si="91"/>
        <v>#REF!</v>
      </c>
      <c r="EK5" s="8" t="e">
        <f>'Рейтинговая таблица организаций'!#REF!</f>
        <v>#REF!</v>
      </c>
      <c r="EL5" s="11" t="e">
        <f t="shared" si="92"/>
        <v>#REF!</v>
      </c>
      <c r="EM5" s="11" t="e">
        <f t="shared" si="93"/>
        <v>#REF!</v>
      </c>
      <c r="EN5" s="11">
        <f t="shared" si="94"/>
        <v>21</v>
      </c>
    </row>
    <row r="6" spans="1:144" x14ac:dyDescent="0.3">
      <c r="A6" s="7">
        <v>5</v>
      </c>
      <c r="B6" s="7" t="e">
        <f>'Рейтинговая таблица организаций'!#REF!</f>
        <v>#REF!</v>
      </c>
      <c r="C6" s="8" t="e">
        <f>100*'Рейтинговая таблица организаций'!#REF!/'Рейтинговая таблица организаций'!#REF!</f>
        <v>#REF!</v>
      </c>
      <c r="D6" s="11" t="e">
        <f t="shared" si="0"/>
        <v>#REF!</v>
      </c>
      <c r="E6" s="11" t="e">
        <f t="shared" si="1"/>
        <v>#REF!</v>
      </c>
      <c r="F6" s="11">
        <f t="shared" si="2"/>
        <v>21</v>
      </c>
      <c r="G6" s="7" t="e">
        <f>'Рейтинговая таблица организаций'!#REF!</f>
        <v>#REF!</v>
      </c>
      <c r="H6" s="7" t="e">
        <f t="shared" si="3"/>
        <v>#REF!</v>
      </c>
      <c r="I6" s="8" t="e">
        <f>100*'Рейтинговая таблица организаций'!#REF!/'Рейтинговая таблица организаций'!#REF!</f>
        <v>#REF!</v>
      </c>
      <c r="J6" s="11" t="e">
        <f t="shared" si="4"/>
        <v>#REF!</v>
      </c>
      <c r="K6" s="11" t="e">
        <f t="shared" si="5"/>
        <v>#REF!</v>
      </c>
      <c r="L6" s="11">
        <f t="shared" si="6"/>
        <v>21</v>
      </c>
      <c r="M6" s="7" t="e">
        <f>'Рейтинговая таблица организаций'!#REF!</f>
        <v>#REF!</v>
      </c>
      <c r="N6" s="7" t="e">
        <f>'Рейтинговая таблица организаций'!#REF!</f>
        <v>#REF!</v>
      </c>
      <c r="O6" s="7" t="e">
        <f t="shared" si="7"/>
        <v>#REF!</v>
      </c>
      <c r="P6" s="8" t="e">
        <f>'Рейтинговая таблица организаций'!#REF!</f>
        <v>#REF!</v>
      </c>
      <c r="Q6" s="11" t="e">
        <f t="shared" si="8"/>
        <v>#REF!</v>
      </c>
      <c r="R6" s="11" t="e">
        <f t="shared" si="9"/>
        <v>#REF!</v>
      </c>
      <c r="S6" s="11">
        <f t="shared" si="10"/>
        <v>21</v>
      </c>
      <c r="T6" s="7" t="e">
        <f>'Рейтинговая таблица организаций'!#REF!</f>
        <v>#REF!</v>
      </c>
      <c r="U6" s="7" t="e">
        <f t="shared" si="11"/>
        <v>#REF!</v>
      </c>
      <c r="V6" s="8" t="e">
        <f>'Рейтинговая таблица организаций'!#REF!</f>
        <v>#REF!</v>
      </c>
      <c r="W6" s="11" t="e">
        <f t="shared" si="12"/>
        <v>#REF!</v>
      </c>
      <c r="X6" s="11" t="e">
        <f t="shared" si="13"/>
        <v>#REF!</v>
      </c>
      <c r="Y6" s="11">
        <f t="shared" si="14"/>
        <v>21</v>
      </c>
      <c r="Z6" s="7" t="e">
        <f>'Рейтинговая таблица организаций'!#REF!</f>
        <v>#REF!</v>
      </c>
      <c r="AA6" s="7" t="e">
        <f t="shared" si="15"/>
        <v>#REF!</v>
      </c>
      <c r="AB6" s="8" t="e">
        <f>100*'Рейтинговая таблица организаций'!#REF!/'Рейтинговая таблица организаций'!#REF!</f>
        <v>#REF!</v>
      </c>
      <c r="AC6" s="11" t="e">
        <f t="shared" si="16"/>
        <v>#REF!</v>
      </c>
      <c r="AD6" s="11" t="e">
        <f t="shared" si="17"/>
        <v>#REF!</v>
      </c>
      <c r="AE6" s="11">
        <f t="shared" si="18"/>
        <v>21</v>
      </c>
      <c r="AF6" s="7" t="e">
        <f>'Рейтинговая таблица организаций'!#REF!</f>
        <v>#REF!</v>
      </c>
      <c r="AG6" s="7" t="e">
        <f t="shared" si="19"/>
        <v>#REF!</v>
      </c>
      <c r="AH6" s="8" t="e">
        <f>100*'Рейтинговая таблица организаций'!#REF!/'Рейтинговая таблица организаций'!#REF!</f>
        <v>#REF!</v>
      </c>
      <c r="AI6" s="11" t="e">
        <f t="shared" si="20"/>
        <v>#REF!</v>
      </c>
      <c r="AJ6" s="11" t="e">
        <f t="shared" si="21"/>
        <v>#REF!</v>
      </c>
      <c r="AK6" s="11">
        <f t="shared" si="22"/>
        <v>21</v>
      </c>
      <c r="AL6" s="7" t="e">
        <f>'Рейтинговая таблица организаций'!#REF!</f>
        <v>#REF!</v>
      </c>
      <c r="AM6" s="7" t="e">
        <f t="shared" si="23"/>
        <v>#REF!</v>
      </c>
      <c r="AN6" s="8" t="e">
        <f>'Рейтинговая таблица организаций'!#REF!</f>
        <v>#REF!</v>
      </c>
      <c r="AO6" s="11" t="e">
        <f t="shared" si="24"/>
        <v>#REF!</v>
      </c>
      <c r="AP6" s="11" t="e">
        <f t="shared" si="25"/>
        <v>#REF!</v>
      </c>
      <c r="AQ6" s="11">
        <f t="shared" si="26"/>
        <v>21</v>
      </c>
      <c r="AR6" s="7" t="e">
        <f>'Рейтинговая таблица организаций'!#REF!</f>
        <v>#REF!</v>
      </c>
      <c r="AS6" s="7" t="e">
        <f t="shared" si="27"/>
        <v>#REF!</v>
      </c>
      <c r="AT6" s="8" t="e">
        <f>'Рейтинговая таблица организаций'!#REF!</f>
        <v>#REF!</v>
      </c>
      <c r="AU6" s="11" t="e">
        <f t="shared" si="28"/>
        <v>#REF!</v>
      </c>
      <c r="AV6" s="11" t="e">
        <f t="shared" si="29"/>
        <v>#REF!</v>
      </c>
      <c r="AW6" s="11">
        <f t="shared" si="30"/>
        <v>21</v>
      </c>
      <c r="AX6" s="7" t="e">
        <f>'Рейтинговая таблица организаций'!#REF!</f>
        <v>#REF!</v>
      </c>
      <c r="AY6" s="7" t="e">
        <f t="shared" si="31"/>
        <v>#REF!</v>
      </c>
      <c r="AZ6" s="8" t="e">
        <f>'Рейтинговая таблица организаций'!#REF!</f>
        <v>#REF!</v>
      </c>
      <c r="BA6" s="11" t="e">
        <f t="shared" si="32"/>
        <v>#REF!</v>
      </c>
      <c r="BB6" s="11" t="e">
        <f t="shared" si="33"/>
        <v>#REF!</v>
      </c>
      <c r="BC6" s="11">
        <f t="shared" si="34"/>
        <v>21</v>
      </c>
      <c r="BD6" s="7" t="e">
        <f>'Рейтинговая таблица организаций'!#REF!</f>
        <v>#REF!</v>
      </c>
      <c r="BE6" s="7" t="e">
        <f t="shared" si="35"/>
        <v>#REF!</v>
      </c>
      <c r="BF6" s="8" t="e">
        <f>'Рейтинговая таблица организаций'!#REF!</f>
        <v>#REF!</v>
      </c>
      <c r="BG6" s="11" t="e">
        <f t="shared" si="36"/>
        <v>#REF!</v>
      </c>
      <c r="BH6" s="11" t="e">
        <f t="shared" si="37"/>
        <v>#REF!</v>
      </c>
      <c r="BI6" s="11">
        <f t="shared" si="38"/>
        <v>21</v>
      </c>
      <c r="BJ6" s="7" t="e">
        <f>'Рейтинговая таблица организаций'!#REF!</f>
        <v>#REF!</v>
      </c>
      <c r="BK6" s="7" t="e">
        <f t="shared" si="39"/>
        <v>#REF!</v>
      </c>
      <c r="BL6" s="8" t="e">
        <f>'Рейтинговая таблица организаций'!#REF!</f>
        <v>#REF!</v>
      </c>
      <c r="BM6" s="11" t="e">
        <f t="shared" si="40"/>
        <v>#REF!</v>
      </c>
      <c r="BN6" s="11" t="e">
        <f t="shared" si="41"/>
        <v>#REF!</v>
      </c>
      <c r="BO6" s="11">
        <f t="shared" si="42"/>
        <v>21</v>
      </c>
      <c r="BP6" s="7" t="e">
        <f>'Рейтинговая таблица организаций'!#REF!</f>
        <v>#REF!</v>
      </c>
      <c r="BQ6" s="7" t="e">
        <f t="shared" si="43"/>
        <v>#REF!</v>
      </c>
      <c r="BR6" s="8" t="e">
        <f>'Рейтинговая таблица организаций'!#REF!</f>
        <v>#REF!</v>
      </c>
      <c r="BS6" s="11" t="e">
        <f t="shared" si="44"/>
        <v>#REF!</v>
      </c>
      <c r="BT6" s="11" t="e">
        <f t="shared" si="45"/>
        <v>#REF!</v>
      </c>
      <c r="BU6" s="11">
        <f t="shared" si="46"/>
        <v>21</v>
      </c>
      <c r="BV6" s="7" t="e">
        <f>'Рейтинговая таблица организаций'!#REF!</f>
        <v>#REF!</v>
      </c>
      <c r="BW6" s="7" t="e">
        <f t="shared" si="47"/>
        <v>#REF!</v>
      </c>
      <c r="BX6" s="8" t="e">
        <f>'Рейтинговая таблица организаций'!#REF!</f>
        <v>#REF!</v>
      </c>
      <c r="BY6" s="11" t="e">
        <f t="shared" si="48"/>
        <v>#REF!</v>
      </c>
      <c r="BZ6" s="11" t="e">
        <f t="shared" si="49"/>
        <v>#REF!</v>
      </c>
      <c r="CA6" s="11">
        <f t="shared" si="50"/>
        <v>21</v>
      </c>
      <c r="CB6" s="7" t="e">
        <f>'Рейтинговая таблица организаций'!#REF!</f>
        <v>#REF!</v>
      </c>
      <c r="CC6" s="7" t="e">
        <f t="shared" si="51"/>
        <v>#REF!</v>
      </c>
      <c r="CD6" s="8" t="e">
        <f>'Рейтинговая таблица организаций'!#REF!</f>
        <v>#REF!</v>
      </c>
      <c r="CE6" s="11" t="e">
        <f t="shared" si="52"/>
        <v>#REF!</v>
      </c>
      <c r="CF6" s="11" t="e">
        <f t="shared" si="53"/>
        <v>#REF!</v>
      </c>
      <c r="CG6" s="11">
        <f t="shared" si="54"/>
        <v>21</v>
      </c>
      <c r="CH6" s="7" t="e">
        <f>'Рейтинговая таблица организаций'!#REF!</f>
        <v>#REF!</v>
      </c>
      <c r="CI6" s="7" t="e">
        <f t="shared" si="55"/>
        <v>#REF!</v>
      </c>
      <c r="CJ6" s="8" t="e">
        <f>'Рейтинговая таблица организаций'!#REF!</f>
        <v>#REF!</v>
      </c>
      <c r="CK6" s="11" t="e">
        <f t="shared" si="56"/>
        <v>#REF!</v>
      </c>
      <c r="CL6" s="11" t="e">
        <f t="shared" si="57"/>
        <v>#REF!</v>
      </c>
      <c r="CM6" s="11">
        <f t="shared" si="58"/>
        <v>21</v>
      </c>
      <c r="CN6" s="7" t="e">
        <f>'Рейтинговая таблица организаций'!#REF!</f>
        <v>#REF!</v>
      </c>
      <c r="CO6" s="7" t="e">
        <f t="shared" si="59"/>
        <v>#REF!</v>
      </c>
      <c r="CP6" s="8" t="e">
        <f>'Рейтинговая таблица организаций'!#REF!</f>
        <v>#REF!</v>
      </c>
      <c r="CQ6" s="11" t="e">
        <f t="shared" si="60"/>
        <v>#REF!</v>
      </c>
      <c r="CR6" s="11" t="e">
        <f t="shared" si="61"/>
        <v>#REF!</v>
      </c>
      <c r="CS6" s="11">
        <f t="shared" si="62"/>
        <v>21</v>
      </c>
      <c r="CT6" s="7" t="e">
        <f>'Рейтинговая таблица организаций'!#REF!</f>
        <v>#REF!</v>
      </c>
      <c r="CU6" s="7" t="e">
        <f t="shared" si="63"/>
        <v>#REF!</v>
      </c>
      <c r="CV6" s="8" t="e">
        <f>'Рейтинговая таблица организаций'!#REF!</f>
        <v>#REF!</v>
      </c>
      <c r="CW6" s="11" t="e">
        <f t="shared" si="64"/>
        <v>#REF!</v>
      </c>
      <c r="CX6" s="11" t="e">
        <f t="shared" si="65"/>
        <v>#REF!</v>
      </c>
      <c r="CY6" s="11">
        <f t="shared" si="66"/>
        <v>21</v>
      </c>
      <c r="CZ6" s="7" t="e">
        <f>'Рейтинговая таблица организаций'!#REF!</f>
        <v>#REF!</v>
      </c>
      <c r="DA6" s="7" t="e">
        <f t="shared" si="67"/>
        <v>#REF!</v>
      </c>
      <c r="DB6" s="8" t="e">
        <f>'Рейтинговая таблица организаций'!#REF!</f>
        <v>#REF!</v>
      </c>
      <c r="DC6" s="11" t="e">
        <f t="shared" si="68"/>
        <v>#REF!</v>
      </c>
      <c r="DD6" s="11" t="e">
        <f t="shared" si="69"/>
        <v>#REF!</v>
      </c>
      <c r="DE6" s="11">
        <f t="shared" si="70"/>
        <v>21</v>
      </c>
      <c r="DF6" s="7" t="e">
        <f>'Рейтинговая таблица организаций'!#REF!</f>
        <v>#REF!</v>
      </c>
      <c r="DG6" s="7" t="e">
        <f t="shared" si="71"/>
        <v>#REF!</v>
      </c>
      <c r="DH6" s="8" t="e">
        <f>'Рейтинговая таблица организаций'!#REF!</f>
        <v>#REF!</v>
      </c>
      <c r="DI6" s="11" t="e">
        <f t="shared" si="72"/>
        <v>#REF!</v>
      </c>
      <c r="DJ6" s="11" t="e">
        <f t="shared" si="73"/>
        <v>#REF!</v>
      </c>
      <c r="DK6" s="11">
        <f t="shared" si="74"/>
        <v>21</v>
      </c>
      <c r="DL6" s="7" t="e">
        <f>'Рейтинговая таблица организаций'!#REF!</f>
        <v>#REF!</v>
      </c>
      <c r="DM6" s="7" t="e">
        <f t="shared" si="75"/>
        <v>#REF!</v>
      </c>
      <c r="DN6" s="8" t="e">
        <f>'Рейтинговая таблица организаций'!#REF!</f>
        <v>#REF!</v>
      </c>
      <c r="DO6" s="11" t="e">
        <f t="shared" si="76"/>
        <v>#REF!</v>
      </c>
      <c r="DP6" s="11" t="e">
        <f t="shared" si="77"/>
        <v>#REF!</v>
      </c>
      <c r="DQ6" s="11">
        <f t="shared" si="78"/>
        <v>21</v>
      </c>
      <c r="DR6" s="7" t="e">
        <f>'Рейтинговая таблица организаций'!#REF!</f>
        <v>#REF!</v>
      </c>
      <c r="DS6" s="7" t="e">
        <f t="shared" si="79"/>
        <v>#REF!</v>
      </c>
      <c r="DT6" s="8" t="e">
        <f>'Рейтинговая таблица организаций'!#REF!</f>
        <v>#REF!</v>
      </c>
      <c r="DU6" s="11" t="e">
        <f t="shared" si="80"/>
        <v>#REF!</v>
      </c>
      <c r="DV6" s="11" t="e">
        <f t="shared" si="81"/>
        <v>#REF!</v>
      </c>
      <c r="DW6" s="11">
        <f t="shared" si="82"/>
        <v>21</v>
      </c>
      <c r="DX6" s="7" t="e">
        <f>'Рейтинговая таблица организаций'!#REF!</f>
        <v>#REF!</v>
      </c>
      <c r="DY6" s="7" t="e">
        <f t="shared" si="83"/>
        <v>#REF!</v>
      </c>
      <c r="DZ6" s="8" t="e">
        <f>'Рейтинговая таблица организаций'!#REF!</f>
        <v>#REF!</v>
      </c>
      <c r="EA6" s="11" t="e">
        <f t="shared" si="84"/>
        <v>#REF!</v>
      </c>
      <c r="EB6" s="11" t="e">
        <f t="shared" si="85"/>
        <v>#REF!</v>
      </c>
      <c r="EC6" s="11">
        <f t="shared" si="86"/>
        <v>21</v>
      </c>
      <c r="ED6" s="7" t="e">
        <f>'Рейтинговая таблица организаций'!#REF!</f>
        <v>#REF!</v>
      </c>
      <c r="EE6" s="7" t="e">
        <f t="shared" si="87"/>
        <v>#REF!</v>
      </c>
      <c r="EF6" s="8" t="e">
        <f>'Рейтинговая таблица организаций'!#REF!</f>
        <v>#REF!</v>
      </c>
      <c r="EG6" s="11" t="e">
        <f t="shared" si="88"/>
        <v>#REF!</v>
      </c>
      <c r="EH6" s="11" t="e">
        <f t="shared" si="89"/>
        <v>#REF!</v>
      </c>
      <c r="EI6" s="11">
        <f t="shared" si="90"/>
        <v>21</v>
      </c>
      <c r="EJ6" s="7" t="e">
        <f t="shared" si="91"/>
        <v>#REF!</v>
      </c>
      <c r="EK6" s="8" t="e">
        <f>'Рейтинговая таблица организаций'!#REF!</f>
        <v>#REF!</v>
      </c>
      <c r="EL6" s="11" t="e">
        <f t="shared" si="92"/>
        <v>#REF!</v>
      </c>
      <c r="EM6" s="11" t="e">
        <f t="shared" si="93"/>
        <v>#REF!</v>
      </c>
      <c r="EN6" s="11">
        <f t="shared" si="94"/>
        <v>21</v>
      </c>
    </row>
    <row r="7" spans="1:144" x14ac:dyDescent="0.3">
      <c r="A7" s="7">
        <v>6</v>
      </c>
      <c r="B7" s="7" t="e">
        <f>'Рейтинговая таблица организаций'!#REF!</f>
        <v>#REF!</v>
      </c>
      <c r="C7" s="8" t="e">
        <f>100*'Рейтинговая таблица организаций'!#REF!/'Рейтинговая таблица организаций'!#REF!</f>
        <v>#REF!</v>
      </c>
      <c r="D7" s="11" t="e">
        <f t="shared" si="0"/>
        <v>#REF!</v>
      </c>
      <c r="E7" s="11" t="e">
        <f t="shared" si="1"/>
        <v>#REF!</v>
      </c>
      <c r="F7" s="11">
        <f t="shared" si="2"/>
        <v>21</v>
      </c>
      <c r="G7" s="7" t="e">
        <f>'Рейтинговая таблица организаций'!#REF!</f>
        <v>#REF!</v>
      </c>
      <c r="H7" s="7" t="e">
        <f t="shared" si="3"/>
        <v>#REF!</v>
      </c>
      <c r="I7" s="8" t="e">
        <f>100*'Рейтинговая таблица организаций'!#REF!/'Рейтинговая таблица организаций'!#REF!</f>
        <v>#REF!</v>
      </c>
      <c r="J7" s="11" t="e">
        <f t="shared" si="4"/>
        <v>#REF!</v>
      </c>
      <c r="K7" s="11" t="e">
        <f t="shared" si="5"/>
        <v>#REF!</v>
      </c>
      <c r="L7" s="11">
        <f t="shared" si="6"/>
        <v>21</v>
      </c>
      <c r="M7" s="7" t="e">
        <f>'Рейтинговая таблица организаций'!#REF!</f>
        <v>#REF!</v>
      </c>
      <c r="N7" s="7" t="e">
        <f>'Рейтинговая таблица организаций'!#REF!</f>
        <v>#REF!</v>
      </c>
      <c r="O7" s="7" t="e">
        <f t="shared" si="7"/>
        <v>#REF!</v>
      </c>
      <c r="P7" s="8" t="e">
        <f>'Рейтинговая таблица организаций'!#REF!</f>
        <v>#REF!</v>
      </c>
      <c r="Q7" s="11" t="e">
        <f t="shared" si="8"/>
        <v>#REF!</v>
      </c>
      <c r="R7" s="11" t="e">
        <f t="shared" si="9"/>
        <v>#REF!</v>
      </c>
      <c r="S7" s="11">
        <f t="shared" si="10"/>
        <v>21</v>
      </c>
      <c r="T7" s="7" t="e">
        <f>'Рейтинговая таблица организаций'!#REF!</f>
        <v>#REF!</v>
      </c>
      <c r="U7" s="7" t="e">
        <f t="shared" si="11"/>
        <v>#REF!</v>
      </c>
      <c r="V7" s="8" t="e">
        <f>'Рейтинговая таблица организаций'!#REF!</f>
        <v>#REF!</v>
      </c>
      <c r="W7" s="11" t="e">
        <f t="shared" si="12"/>
        <v>#REF!</v>
      </c>
      <c r="X7" s="11" t="e">
        <f t="shared" si="13"/>
        <v>#REF!</v>
      </c>
      <c r="Y7" s="11">
        <f t="shared" si="14"/>
        <v>21</v>
      </c>
      <c r="Z7" s="7" t="e">
        <f>'Рейтинговая таблица организаций'!#REF!</f>
        <v>#REF!</v>
      </c>
      <c r="AA7" s="7" t="e">
        <f t="shared" si="15"/>
        <v>#REF!</v>
      </c>
      <c r="AB7" s="8" t="e">
        <f>100*'Рейтинговая таблица организаций'!#REF!/'Рейтинговая таблица организаций'!#REF!</f>
        <v>#REF!</v>
      </c>
      <c r="AC7" s="11" t="e">
        <f t="shared" si="16"/>
        <v>#REF!</v>
      </c>
      <c r="AD7" s="11" t="e">
        <f t="shared" si="17"/>
        <v>#REF!</v>
      </c>
      <c r="AE7" s="11">
        <f t="shared" si="18"/>
        <v>21</v>
      </c>
      <c r="AF7" s="7" t="e">
        <f>'Рейтинговая таблица организаций'!#REF!</f>
        <v>#REF!</v>
      </c>
      <c r="AG7" s="7" t="e">
        <f t="shared" si="19"/>
        <v>#REF!</v>
      </c>
      <c r="AH7" s="8" t="e">
        <f>100*'Рейтинговая таблица организаций'!#REF!/'Рейтинговая таблица организаций'!#REF!</f>
        <v>#REF!</v>
      </c>
      <c r="AI7" s="11" t="e">
        <f t="shared" si="20"/>
        <v>#REF!</v>
      </c>
      <c r="AJ7" s="11" t="e">
        <f t="shared" si="21"/>
        <v>#REF!</v>
      </c>
      <c r="AK7" s="11">
        <f t="shared" si="22"/>
        <v>21</v>
      </c>
      <c r="AL7" s="7" t="e">
        <f>'Рейтинговая таблица организаций'!#REF!</f>
        <v>#REF!</v>
      </c>
      <c r="AM7" s="7" t="e">
        <f t="shared" si="23"/>
        <v>#REF!</v>
      </c>
      <c r="AN7" s="8" t="e">
        <f>'Рейтинговая таблица организаций'!#REF!</f>
        <v>#REF!</v>
      </c>
      <c r="AO7" s="11" t="e">
        <f t="shared" si="24"/>
        <v>#REF!</v>
      </c>
      <c r="AP7" s="11" t="e">
        <f t="shared" si="25"/>
        <v>#REF!</v>
      </c>
      <c r="AQ7" s="11">
        <f t="shared" si="26"/>
        <v>21</v>
      </c>
      <c r="AR7" s="7" t="e">
        <f>'Рейтинговая таблица организаций'!#REF!</f>
        <v>#REF!</v>
      </c>
      <c r="AS7" s="7" t="e">
        <f t="shared" si="27"/>
        <v>#REF!</v>
      </c>
      <c r="AT7" s="8" t="e">
        <f>'Рейтинговая таблица организаций'!#REF!</f>
        <v>#REF!</v>
      </c>
      <c r="AU7" s="11" t="e">
        <f t="shared" si="28"/>
        <v>#REF!</v>
      </c>
      <c r="AV7" s="11" t="e">
        <f t="shared" si="29"/>
        <v>#REF!</v>
      </c>
      <c r="AW7" s="11">
        <f t="shared" si="30"/>
        <v>21</v>
      </c>
      <c r="AX7" s="7" t="e">
        <f>'Рейтинговая таблица организаций'!#REF!</f>
        <v>#REF!</v>
      </c>
      <c r="AY7" s="7" t="e">
        <f t="shared" si="31"/>
        <v>#REF!</v>
      </c>
      <c r="AZ7" s="8" t="e">
        <f>'Рейтинговая таблица организаций'!#REF!</f>
        <v>#REF!</v>
      </c>
      <c r="BA7" s="11" t="e">
        <f t="shared" si="32"/>
        <v>#REF!</v>
      </c>
      <c r="BB7" s="11" t="e">
        <f t="shared" si="33"/>
        <v>#REF!</v>
      </c>
      <c r="BC7" s="11">
        <f t="shared" si="34"/>
        <v>21</v>
      </c>
      <c r="BD7" s="7" t="e">
        <f>'Рейтинговая таблица организаций'!#REF!</f>
        <v>#REF!</v>
      </c>
      <c r="BE7" s="7" t="e">
        <f t="shared" si="35"/>
        <v>#REF!</v>
      </c>
      <c r="BF7" s="8" t="e">
        <f>'Рейтинговая таблица организаций'!#REF!</f>
        <v>#REF!</v>
      </c>
      <c r="BG7" s="11" t="e">
        <f t="shared" si="36"/>
        <v>#REF!</v>
      </c>
      <c r="BH7" s="11" t="e">
        <f t="shared" si="37"/>
        <v>#REF!</v>
      </c>
      <c r="BI7" s="11">
        <f t="shared" si="38"/>
        <v>21</v>
      </c>
      <c r="BJ7" s="7" t="e">
        <f>'Рейтинговая таблица организаций'!#REF!</f>
        <v>#REF!</v>
      </c>
      <c r="BK7" s="7" t="e">
        <f t="shared" si="39"/>
        <v>#REF!</v>
      </c>
      <c r="BL7" s="8" t="e">
        <f>'Рейтинговая таблица организаций'!#REF!</f>
        <v>#REF!</v>
      </c>
      <c r="BM7" s="11" t="e">
        <f t="shared" si="40"/>
        <v>#REF!</v>
      </c>
      <c r="BN7" s="11" t="e">
        <f t="shared" si="41"/>
        <v>#REF!</v>
      </c>
      <c r="BO7" s="11">
        <f t="shared" si="42"/>
        <v>21</v>
      </c>
      <c r="BP7" s="7" t="e">
        <f>'Рейтинговая таблица организаций'!#REF!</f>
        <v>#REF!</v>
      </c>
      <c r="BQ7" s="7" t="e">
        <f t="shared" si="43"/>
        <v>#REF!</v>
      </c>
      <c r="BR7" s="8" t="e">
        <f>'Рейтинговая таблица организаций'!#REF!</f>
        <v>#REF!</v>
      </c>
      <c r="BS7" s="11" t="e">
        <f t="shared" si="44"/>
        <v>#REF!</v>
      </c>
      <c r="BT7" s="11" t="e">
        <f t="shared" si="45"/>
        <v>#REF!</v>
      </c>
      <c r="BU7" s="11">
        <f t="shared" si="46"/>
        <v>21</v>
      </c>
      <c r="BV7" s="7" t="e">
        <f>'Рейтинговая таблица организаций'!#REF!</f>
        <v>#REF!</v>
      </c>
      <c r="BW7" s="7" t="e">
        <f t="shared" si="47"/>
        <v>#REF!</v>
      </c>
      <c r="BX7" s="8" t="e">
        <f>'Рейтинговая таблица организаций'!#REF!</f>
        <v>#REF!</v>
      </c>
      <c r="BY7" s="11" t="e">
        <f t="shared" si="48"/>
        <v>#REF!</v>
      </c>
      <c r="BZ7" s="11" t="e">
        <f t="shared" si="49"/>
        <v>#REF!</v>
      </c>
      <c r="CA7" s="11">
        <f t="shared" si="50"/>
        <v>21</v>
      </c>
      <c r="CB7" s="7" t="e">
        <f>'Рейтинговая таблица организаций'!#REF!</f>
        <v>#REF!</v>
      </c>
      <c r="CC7" s="7" t="e">
        <f t="shared" si="51"/>
        <v>#REF!</v>
      </c>
      <c r="CD7" s="8" t="e">
        <f>'Рейтинговая таблица организаций'!#REF!</f>
        <v>#REF!</v>
      </c>
      <c r="CE7" s="11" t="e">
        <f t="shared" si="52"/>
        <v>#REF!</v>
      </c>
      <c r="CF7" s="11" t="e">
        <f t="shared" si="53"/>
        <v>#REF!</v>
      </c>
      <c r="CG7" s="11">
        <f t="shared" si="54"/>
        <v>21</v>
      </c>
      <c r="CH7" s="7" t="e">
        <f>'Рейтинговая таблица организаций'!#REF!</f>
        <v>#REF!</v>
      </c>
      <c r="CI7" s="7" t="e">
        <f t="shared" si="55"/>
        <v>#REF!</v>
      </c>
      <c r="CJ7" s="8" t="e">
        <f>'Рейтинговая таблица организаций'!#REF!</f>
        <v>#REF!</v>
      </c>
      <c r="CK7" s="11" t="e">
        <f t="shared" si="56"/>
        <v>#REF!</v>
      </c>
      <c r="CL7" s="11" t="e">
        <f t="shared" si="57"/>
        <v>#REF!</v>
      </c>
      <c r="CM7" s="11">
        <f t="shared" si="58"/>
        <v>21</v>
      </c>
      <c r="CN7" s="7" t="e">
        <f>'Рейтинговая таблица организаций'!#REF!</f>
        <v>#REF!</v>
      </c>
      <c r="CO7" s="7" t="e">
        <f t="shared" si="59"/>
        <v>#REF!</v>
      </c>
      <c r="CP7" s="8" t="e">
        <f>'Рейтинговая таблица организаций'!#REF!</f>
        <v>#REF!</v>
      </c>
      <c r="CQ7" s="11" t="e">
        <f t="shared" si="60"/>
        <v>#REF!</v>
      </c>
      <c r="CR7" s="11" t="e">
        <f t="shared" si="61"/>
        <v>#REF!</v>
      </c>
      <c r="CS7" s="11">
        <f t="shared" si="62"/>
        <v>21</v>
      </c>
      <c r="CT7" s="7" t="e">
        <f>'Рейтинговая таблица организаций'!#REF!</f>
        <v>#REF!</v>
      </c>
      <c r="CU7" s="7" t="e">
        <f t="shared" si="63"/>
        <v>#REF!</v>
      </c>
      <c r="CV7" s="8" t="e">
        <f>'Рейтинговая таблица организаций'!#REF!</f>
        <v>#REF!</v>
      </c>
      <c r="CW7" s="11" t="e">
        <f t="shared" si="64"/>
        <v>#REF!</v>
      </c>
      <c r="CX7" s="11" t="e">
        <f t="shared" si="65"/>
        <v>#REF!</v>
      </c>
      <c r="CY7" s="11">
        <f t="shared" si="66"/>
        <v>21</v>
      </c>
      <c r="CZ7" s="7" t="e">
        <f>'Рейтинговая таблица организаций'!#REF!</f>
        <v>#REF!</v>
      </c>
      <c r="DA7" s="7" t="e">
        <f t="shared" si="67"/>
        <v>#REF!</v>
      </c>
      <c r="DB7" s="8" t="e">
        <f>'Рейтинговая таблица организаций'!#REF!</f>
        <v>#REF!</v>
      </c>
      <c r="DC7" s="11" t="e">
        <f t="shared" si="68"/>
        <v>#REF!</v>
      </c>
      <c r="DD7" s="11" t="e">
        <f t="shared" si="69"/>
        <v>#REF!</v>
      </c>
      <c r="DE7" s="11">
        <f t="shared" si="70"/>
        <v>21</v>
      </c>
      <c r="DF7" s="7" t="e">
        <f>'Рейтинговая таблица организаций'!#REF!</f>
        <v>#REF!</v>
      </c>
      <c r="DG7" s="7" t="e">
        <f t="shared" si="71"/>
        <v>#REF!</v>
      </c>
      <c r="DH7" s="8" t="e">
        <f>'Рейтинговая таблица организаций'!#REF!</f>
        <v>#REF!</v>
      </c>
      <c r="DI7" s="11" t="e">
        <f t="shared" si="72"/>
        <v>#REF!</v>
      </c>
      <c r="DJ7" s="11" t="e">
        <f t="shared" si="73"/>
        <v>#REF!</v>
      </c>
      <c r="DK7" s="11">
        <f t="shared" si="74"/>
        <v>21</v>
      </c>
      <c r="DL7" s="7" t="e">
        <f>'Рейтинговая таблица организаций'!#REF!</f>
        <v>#REF!</v>
      </c>
      <c r="DM7" s="7" t="e">
        <f t="shared" si="75"/>
        <v>#REF!</v>
      </c>
      <c r="DN7" s="8" t="e">
        <f>'Рейтинговая таблица организаций'!#REF!</f>
        <v>#REF!</v>
      </c>
      <c r="DO7" s="11" t="e">
        <f t="shared" si="76"/>
        <v>#REF!</v>
      </c>
      <c r="DP7" s="11" t="e">
        <f t="shared" si="77"/>
        <v>#REF!</v>
      </c>
      <c r="DQ7" s="11">
        <f t="shared" si="78"/>
        <v>21</v>
      </c>
      <c r="DR7" s="7" t="e">
        <f>'Рейтинговая таблица организаций'!#REF!</f>
        <v>#REF!</v>
      </c>
      <c r="DS7" s="7" t="e">
        <f t="shared" si="79"/>
        <v>#REF!</v>
      </c>
      <c r="DT7" s="8" t="e">
        <f>'Рейтинговая таблица организаций'!#REF!</f>
        <v>#REF!</v>
      </c>
      <c r="DU7" s="11" t="e">
        <f t="shared" si="80"/>
        <v>#REF!</v>
      </c>
      <c r="DV7" s="11" t="e">
        <f t="shared" si="81"/>
        <v>#REF!</v>
      </c>
      <c r="DW7" s="11">
        <f t="shared" si="82"/>
        <v>21</v>
      </c>
      <c r="DX7" s="7" t="e">
        <f>'Рейтинговая таблица организаций'!#REF!</f>
        <v>#REF!</v>
      </c>
      <c r="DY7" s="7" t="e">
        <f t="shared" si="83"/>
        <v>#REF!</v>
      </c>
      <c r="DZ7" s="8" t="e">
        <f>'Рейтинговая таблица организаций'!#REF!</f>
        <v>#REF!</v>
      </c>
      <c r="EA7" s="11" t="e">
        <f t="shared" si="84"/>
        <v>#REF!</v>
      </c>
      <c r="EB7" s="11" t="e">
        <f t="shared" si="85"/>
        <v>#REF!</v>
      </c>
      <c r="EC7" s="11">
        <f t="shared" si="86"/>
        <v>21</v>
      </c>
      <c r="ED7" s="7" t="e">
        <f>'Рейтинговая таблица организаций'!#REF!</f>
        <v>#REF!</v>
      </c>
      <c r="EE7" s="7" t="e">
        <f t="shared" si="87"/>
        <v>#REF!</v>
      </c>
      <c r="EF7" s="8" t="e">
        <f>'Рейтинговая таблица организаций'!#REF!</f>
        <v>#REF!</v>
      </c>
      <c r="EG7" s="11" t="e">
        <f t="shared" si="88"/>
        <v>#REF!</v>
      </c>
      <c r="EH7" s="11" t="e">
        <f t="shared" si="89"/>
        <v>#REF!</v>
      </c>
      <c r="EI7" s="11">
        <f t="shared" si="90"/>
        <v>21</v>
      </c>
      <c r="EJ7" s="7" t="e">
        <f t="shared" si="91"/>
        <v>#REF!</v>
      </c>
      <c r="EK7" s="8" t="e">
        <f>'Рейтинговая таблица организаций'!#REF!</f>
        <v>#REF!</v>
      </c>
      <c r="EL7" s="11" t="e">
        <f t="shared" si="92"/>
        <v>#REF!</v>
      </c>
      <c r="EM7" s="11" t="e">
        <f t="shared" si="93"/>
        <v>#REF!</v>
      </c>
      <c r="EN7" s="11">
        <f t="shared" si="94"/>
        <v>21</v>
      </c>
    </row>
    <row r="8" spans="1:144" x14ac:dyDescent="0.3">
      <c r="A8" s="7">
        <v>7</v>
      </c>
      <c r="B8" s="7" t="e">
        <f>#REF!</f>
        <v>#REF!</v>
      </c>
      <c r="C8" s="8" t="e">
        <f>100*#REF!/#REF!</f>
        <v>#REF!</v>
      </c>
      <c r="D8" s="11" t="e">
        <f t="shared" si="0"/>
        <v>#REF!</v>
      </c>
      <c r="E8" s="11" t="e">
        <f t="shared" si="1"/>
        <v>#REF!</v>
      </c>
      <c r="F8" s="11">
        <f t="shared" si="2"/>
        <v>21</v>
      </c>
      <c r="G8" s="7" t="e">
        <f>#REF!</f>
        <v>#REF!</v>
      </c>
      <c r="H8" s="7" t="e">
        <f t="shared" si="3"/>
        <v>#REF!</v>
      </c>
      <c r="I8" s="8" t="e">
        <f>100*#REF!/#REF!</f>
        <v>#REF!</v>
      </c>
      <c r="J8" s="11" t="e">
        <f t="shared" si="4"/>
        <v>#REF!</v>
      </c>
      <c r="K8" s="11" t="e">
        <f t="shared" si="5"/>
        <v>#REF!</v>
      </c>
      <c r="L8" s="11">
        <f t="shared" si="6"/>
        <v>21</v>
      </c>
      <c r="M8" s="7" t="e">
        <f>#REF!</f>
        <v>#REF!</v>
      </c>
      <c r="N8" s="7" t="e">
        <f>#REF!</f>
        <v>#REF!</v>
      </c>
      <c r="O8" s="7" t="e">
        <f t="shared" si="7"/>
        <v>#REF!</v>
      </c>
      <c r="P8" s="8" t="e">
        <f>#REF!</f>
        <v>#REF!</v>
      </c>
      <c r="Q8" s="11" t="e">
        <f t="shared" si="8"/>
        <v>#REF!</v>
      </c>
      <c r="R8" s="11" t="e">
        <f t="shared" si="9"/>
        <v>#REF!</v>
      </c>
      <c r="S8" s="11">
        <f t="shared" si="10"/>
        <v>21</v>
      </c>
      <c r="T8" s="7" t="e">
        <f>#REF!</f>
        <v>#REF!</v>
      </c>
      <c r="U8" s="7" t="e">
        <f t="shared" si="11"/>
        <v>#REF!</v>
      </c>
      <c r="V8" s="8" t="e">
        <f>#REF!</f>
        <v>#REF!</v>
      </c>
      <c r="W8" s="11" t="e">
        <f t="shared" si="12"/>
        <v>#REF!</v>
      </c>
      <c r="X8" s="11" t="e">
        <f t="shared" si="13"/>
        <v>#REF!</v>
      </c>
      <c r="Y8" s="11">
        <f t="shared" si="14"/>
        <v>21</v>
      </c>
      <c r="Z8" s="7" t="e">
        <f>#REF!</f>
        <v>#REF!</v>
      </c>
      <c r="AA8" s="7" t="e">
        <f t="shared" si="15"/>
        <v>#REF!</v>
      </c>
      <c r="AB8" s="8" t="e">
        <f>100*#REF!/#REF!</f>
        <v>#REF!</v>
      </c>
      <c r="AC8" s="11" t="e">
        <f t="shared" si="16"/>
        <v>#REF!</v>
      </c>
      <c r="AD8" s="11" t="e">
        <f t="shared" si="17"/>
        <v>#REF!</v>
      </c>
      <c r="AE8" s="11">
        <f t="shared" si="18"/>
        <v>21</v>
      </c>
      <c r="AF8" s="7" t="e">
        <f>#REF!</f>
        <v>#REF!</v>
      </c>
      <c r="AG8" s="7" t="e">
        <f t="shared" si="19"/>
        <v>#REF!</v>
      </c>
      <c r="AH8" s="8" t="e">
        <f>100*#REF!/#REF!</f>
        <v>#REF!</v>
      </c>
      <c r="AI8" s="11" t="e">
        <f t="shared" si="20"/>
        <v>#REF!</v>
      </c>
      <c r="AJ8" s="11" t="e">
        <f t="shared" si="21"/>
        <v>#REF!</v>
      </c>
      <c r="AK8" s="11">
        <f t="shared" si="22"/>
        <v>21</v>
      </c>
      <c r="AL8" s="7" t="e">
        <f>#REF!</f>
        <v>#REF!</v>
      </c>
      <c r="AM8" s="7" t="e">
        <f t="shared" si="23"/>
        <v>#REF!</v>
      </c>
      <c r="AN8" s="8" t="e">
        <f>#REF!</f>
        <v>#REF!</v>
      </c>
      <c r="AO8" s="11" t="e">
        <f t="shared" si="24"/>
        <v>#REF!</v>
      </c>
      <c r="AP8" s="11" t="e">
        <f t="shared" si="25"/>
        <v>#REF!</v>
      </c>
      <c r="AQ8" s="11">
        <f t="shared" si="26"/>
        <v>21</v>
      </c>
      <c r="AR8" s="7" t="e">
        <f>#REF!</f>
        <v>#REF!</v>
      </c>
      <c r="AS8" s="7" t="e">
        <f t="shared" si="27"/>
        <v>#REF!</v>
      </c>
      <c r="AT8" s="8" t="e">
        <f>#REF!</f>
        <v>#REF!</v>
      </c>
      <c r="AU8" s="11" t="e">
        <f t="shared" si="28"/>
        <v>#REF!</v>
      </c>
      <c r="AV8" s="11" t="e">
        <f t="shared" si="29"/>
        <v>#REF!</v>
      </c>
      <c r="AW8" s="11">
        <f t="shared" si="30"/>
        <v>21</v>
      </c>
      <c r="AX8" s="7" t="e">
        <f>#REF!</f>
        <v>#REF!</v>
      </c>
      <c r="AY8" s="7" t="e">
        <f t="shared" si="31"/>
        <v>#REF!</v>
      </c>
      <c r="AZ8" s="8" t="e">
        <f>#REF!</f>
        <v>#REF!</v>
      </c>
      <c r="BA8" s="11" t="e">
        <f t="shared" si="32"/>
        <v>#REF!</v>
      </c>
      <c r="BB8" s="11" t="e">
        <f t="shared" si="33"/>
        <v>#REF!</v>
      </c>
      <c r="BC8" s="11">
        <f t="shared" si="34"/>
        <v>21</v>
      </c>
      <c r="BD8" s="7" t="e">
        <f>#REF!</f>
        <v>#REF!</v>
      </c>
      <c r="BE8" s="7" t="e">
        <f t="shared" si="35"/>
        <v>#REF!</v>
      </c>
      <c r="BF8" s="8" t="e">
        <f>#REF!</f>
        <v>#REF!</v>
      </c>
      <c r="BG8" s="11" t="e">
        <f t="shared" si="36"/>
        <v>#REF!</v>
      </c>
      <c r="BH8" s="11" t="e">
        <f t="shared" si="37"/>
        <v>#REF!</v>
      </c>
      <c r="BI8" s="11">
        <f t="shared" si="38"/>
        <v>21</v>
      </c>
      <c r="BJ8" s="7" t="e">
        <f>#REF!</f>
        <v>#REF!</v>
      </c>
      <c r="BK8" s="7" t="e">
        <f t="shared" si="39"/>
        <v>#REF!</v>
      </c>
      <c r="BL8" s="8" t="e">
        <f>#REF!</f>
        <v>#REF!</v>
      </c>
      <c r="BM8" s="11" t="e">
        <f t="shared" si="40"/>
        <v>#REF!</v>
      </c>
      <c r="BN8" s="11" t="e">
        <f t="shared" si="41"/>
        <v>#REF!</v>
      </c>
      <c r="BO8" s="11">
        <f t="shared" si="42"/>
        <v>21</v>
      </c>
      <c r="BP8" s="7" t="e">
        <f>#REF!</f>
        <v>#REF!</v>
      </c>
      <c r="BQ8" s="7" t="e">
        <f t="shared" si="43"/>
        <v>#REF!</v>
      </c>
      <c r="BR8" s="8" t="e">
        <f>#REF!</f>
        <v>#REF!</v>
      </c>
      <c r="BS8" s="11" t="e">
        <f t="shared" si="44"/>
        <v>#REF!</v>
      </c>
      <c r="BT8" s="11" t="e">
        <f t="shared" si="45"/>
        <v>#REF!</v>
      </c>
      <c r="BU8" s="11">
        <f t="shared" si="46"/>
        <v>21</v>
      </c>
      <c r="BV8" s="7" t="e">
        <f>#REF!</f>
        <v>#REF!</v>
      </c>
      <c r="BW8" s="7" t="e">
        <f t="shared" si="47"/>
        <v>#REF!</v>
      </c>
      <c r="BX8" s="8" t="e">
        <f>#REF!</f>
        <v>#REF!</v>
      </c>
      <c r="BY8" s="11" t="e">
        <f t="shared" si="48"/>
        <v>#REF!</v>
      </c>
      <c r="BZ8" s="11" t="e">
        <f t="shared" si="49"/>
        <v>#REF!</v>
      </c>
      <c r="CA8" s="11">
        <f t="shared" si="50"/>
        <v>21</v>
      </c>
      <c r="CB8" s="7" t="e">
        <f>#REF!</f>
        <v>#REF!</v>
      </c>
      <c r="CC8" s="7" t="e">
        <f t="shared" si="51"/>
        <v>#REF!</v>
      </c>
      <c r="CD8" s="8" t="e">
        <f>#REF!</f>
        <v>#REF!</v>
      </c>
      <c r="CE8" s="11" t="e">
        <f t="shared" si="52"/>
        <v>#REF!</v>
      </c>
      <c r="CF8" s="11" t="e">
        <f t="shared" si="53"/>
        <v>#REF!</v>
      </c>
      <c r="CG8" s="11">
        <f t="shared" si="54"/>
        <v>21</v>
      </c>
      <c r="CH8" s="7" t="e">
        <f>#REF!</f>
        <v>#REF!</v>
      </c>
      <c r="CI8" s="7" t="e">
        <f t="shared" si="55"/>
        <v>#REF!</v>
      </c>
      <c r="CJ8" s="8" t="e">
        <f>#REF!</f>
        <v>#REF!</v>
      </c>
      <c r="CK8" s="11" t="e">
        <f t="shared" si="56"/>
        <v>#REF!</v>
      </c>
      <c r="CL8" s="11" t="e">
        <f t="shared" si="57"/>
        <v>#REF!</v>
      </c>
      <c r="CM8" s="11">
        <f t="shared" si="58"/>
        <v>21</v>
      </c>
      <c r="CN8" s="7" t="e">
        <f>#REF!</f>
        <v>#REF!</v>
      </c>
      <c r="CO8" s="7" t="e">
        <f t="shared" si="59"/>
        <v>#REF!</v>
      </c>
      <c r="CP8" s="8" t="e">
        <f>#REF!</f>
        <v>#REF!</v>
      </c>
      <c r="CQ8" s="11" t="e">
        <f t="shared" si="60"/>
        <v>#REF!</v>
      </c>
      <c r="CR8" s="11" t="e">
        <f t="shared" si="61"/>
        <v>#REF!</v>
      </c>
      <c r="CS8" s="11">
        <f t="shared" si="62"/>
        <v>21</v>
      </c>
      <c r="CT8" s="7" t="e">
        <f>#REF!</f>
        <v>#REF!</v>
      </c>
      <c r="CU8" s="7" t="e">
        <f t="shared" si="63"/>
        <v>#REF!</v>
      </c>
      <c r="CV8" s="8" t="e">
        <f>#REF!</f>
        <v>#REF!</v>
      </c>
      <c r="CW8" s="11" t="e">
        <f t="shared" si="64"/>
        <v>#REF!</v>
      </c>
      <c r="CX8" s="11" t="e">
        <f t="shared" si="65"/>
        <v>#REF!</v>
      </c>
      <c r="CY8" s="11">
        <f t="shared" si="66"/>
        <v>21</v>
      </c>
      <c r="CZ8" s="7" t="e">
        <f>#REF!</f>
        <v>#REF!</v>
      </c>
      <c r="DA8" s="7" t="e">
        <f t="shared" si="67"/>
        <v>#REF!</v>
      </c>
      <c r="DB8" s="8" t="e">
        <f>#REF!</f>
        <v>#REF!</v>
      </c>
      <c r="DC8" s="11" t="e">
        <f t="shared" si="68"/>
        <v>#REF!</v>
      </c>
      <c r="DD8" s="11" t="e">
        <f t="shared" si="69"/>
        <v>#REF!</v>
      </c>
      <c r="DE8" s="11">
        <f t="shared" si="70"/>
        <v>21</v>
      </c>
      <c r="DF8" s="7" t="e">
        <f>#REF!</f>
        <v>#REF!</v>
      </c>
      <c r="DG8" s="7" t="e">
        <f t="shared" si="71"/>
        <v>#REF!</v>
      </c>
      <c r="DH8" s="8" t="e">
        <f>#REF!</f>
        <v>#REF!</v>
      </c>
      <c r="DI8" s="11" t="e">
        <f t="shared" si="72"/>
        <v>#REF!</v>
      </c>
      <c r="DJ8" s="11" t="e">
        <f t="shared" si="73"/>
        <v>#REF!</v>
      </c>
      <c r="DK8" s="11">
        <f t="shared" si="74"/>
        <v>21</v>
      </c>
      <c r="DL8" s="7" t="e">
        <f>#REF!</f>
        <v>#REF!</v>
      </c>
      <c r="DM8" s="7" t="e">
        <f t="shared" si="75"/>
        <v>#REF!</v>
      </c>
      <c r="DN8" s="8" t="e">
        <f>#REF!</f>
        <v>#REF!</v>
      </c>
      <c r="DO8" s="11" t="e">
        <f t="shared" si="76"/>
        <v>#REF!</v>
      </c>
      <c r="DP8" s="11" t="e">
        <f t="shared" si="77"/>
        <v>#REF!</v>
      </c>
      <c r="DQ8" s="11">
        <f t="shared" si="78"/>
        <v>21</v>
      </c>
      <c r="DR8" s="7" t="e">
        <f>#REF!</f>
        <v>#REF!</v>
      </c>
      <c r="DS8" s="7" t="e">
        <f t="shared" si="79"/>
        <v>#REF!</v>
      </c>
      <c r="DT8" s="8" t="e">
        <f>#REF!</f>
        <v>#REF!</v>
      </c>
      <c r="DU8" s="11" t="e">
        <f t="shared" si="80"/>
        <v>#REF!</v>
      </c>
      <c r="DV8" s="11" t="e">
        <f t="shared" si="81"/>
        <v>#REF!</v>
      </c>
      <c r="DW8" s="11">
        <f t="shared" si="82"/>
        <v>21</v>
      </c>
      <c r="DX8" s="7" t="e">
        <f>#REF!</f>
        <v>#REF!</v>
      </c>
      <c r="DY8" s="7" t="e">
        <f t="shared" si="83"/>
        <v>#REF!</v>
      </c>
      <c r="DZ8" s="8" t="e">
        <f>#REF!</f>
        <v>#REF!</v>
      </c>
      <c r="EA8" s="11" t="e">
        <f t="shared" si="84"/>
        <v>#REF!</v>
      </c>
      <c r="EB8" s="11" t="e">
        <f t="shared" si="85"/>
        <v>#REF!</v>
      </c>
      <c r="EC8" s="11">
        <f t="shared" si="86"/>
        <v>21</v>
      </c>
      <c r="ED8" s="7" t="e">
        <f>#REF!</f>
        <v>#REF!</v>
      </c>
      <c r="EE8" s="7" t="e">
        <f t="shared" si="87"/>
        <v>#REF!</v>
      </c>
      <c r="EF8" s="8" t="e">
        <f>#REF!</f>
        <v>#REF!</v>
      </c>
      <c r="EG8" s="11" t="e">
        <f t="shared" si="88"/>
        <v>#REF!</v>
      </c>
      <c r="EH8" s="11" t="e">
        <f t="shared" si="89"/>
        <v>#REF!</v>
      </c>
      <c r="EI8" s="11">
        <f t="shared" si="90"/>
        <v>21</v>
      </c>
      <c r="EJ8" s="7" t="e">
        <f t="shared" si="91"/>
        <v>#REF!</v>
      </c>
      <c r="EK8" s="8" t="e">
        <f>#REF!</f>
        <v>#REF!</v>
      </c>
      <c r="EL8" s="11" t="e">
        <f t="shared" si="92"/>
        <v>#REF!</v>
      </c>
      <c r="EM8" s="11" t="e">
        <f t="shared" si="93"/>
        <v>#REF!</v>
      </c>
      <c r="EN8" s="11">
        <f t="shared" si="94"/>
        <v>21</v>
      </c>
    </row>
    <row r="9" spans="1:144" x14ac:dyDescent="0.3">
      <c r="A9" s="7">
        <v>8</v>
      </c>
      <c r="B9" s="7" t="e">
        <f>#REF!</f>
        <v>#REF!</v>
      </c>
      <c r="C9" s="8" t="e">
        <f>100*#REF!/#REF!</f>
        <v>#REF!</v>
      </c>
      <c r="D9" s="11" t="e">
        <f t="shared" si="0"/>
        <v>#REF!</v>
      </c>
      <c r="E9" s="11" t="e">
        <f t="shared" si="1"/>
        <v>#REF!</v>
      </c>
      <c r="F9" s="11">
        <f t="shared" si="2"/>
        <v>21</v>
      </c>
      <c r="G9" s="7" t="e">
        <f>#REF!</f>
        <v>#REF!</v>
      </c>
      <c r="H9" s="7" t="e">
        <f t="shared" si="3"/>
        <v>#REF!</v>
      </c>
      <c r="I9" s="8" t="e">
        <f>100*#REF!/#REF!</f>
        <v>#REF!</v>
      </c>
      <c r="J9" s="11" t="e">
        <f t="shared" si="4"/>
        <v>#REF!</v>
      </c>
      <c r="K9" s="11" t="e">
        <f t="shared" si="5"/>
        <v>#REF!</v>
      </c>
      <c r="L9" s="11">
        <f t="shared" si="6"/>
        <v>21</v>
      </c>
      <c r="M9" s="7" t="e">
        <f>#REF!</f>
        <v>#REF!</v>
      </c>
      <c r="N9" s="7" t="e">
        <f>#REF!</f>
        <v>#REF!</v>
      </c>
      <c r="O9" s="7" t="e">
        <f t="shared" si="7"/>
        <v>#REF!</v>
      </c>
      <c r="P9" s="8" t="e">
        <f>#REF!</f>
        <v>#REF!</v>
      </c>
      <c r="Q9" s="11" t="e">
        <f t="shared" si="8"/>
        <v>#REF!</v>
      </c>
      <c r="R9" s="11" t="e">
        <f t="shared" si="9"/>
        <v>#REF!</v>
      </c>
      <c r="S9" s="11">
        <f t="shared" si="10"/>
        <v>21</v>
      </c>
      <c r="T9" s="7" t="e">
        <f>#REF!</f>
        <v>#REF!</v>
      </c>
      <c r="U9" s="7" t="e">
        <f t="shared" si="11"/>
        <v>#REF!</v>
      </c>
      <c r="V9" s="8" t="e">
        <f>#REF!</f>
        <v>#REF!</v>
      </c>
      <c r="W9" s="11" t="e">
        <f t="shared" si="12"/>
        <v>#REF!</v>
      </c>
      <c r="X9" s="11" t="e">
        <f t="shared" si="13"/>
        <v>#REF!</v>
      </c>
      <c r="Y9" s="11">
        <f t="shared" si="14"/>
        <v>21</v>
      </c>
      <c r="Z9" s="7" t="e">
        <f>#REF!</f>
        <v>#REF!</v>
      </c>
      <c r="AA9" s="7" t="e">
        <f t="shared" si="15"/>
        <v>#REF!</v>
      </c>
      <c r="AB9" s="8" t="e">
        <f>100*#REF!/#REF!</f>
        <v>#REF!</v>
      </c>
      <c r="AC9" s="11" t="e">
        <f t="shared" si="16"/>
        <v>#REF!</v>
      </c>
      <c r="AD9" s="11" t="e">
        <f t="shared" si="17"/>
        <v>#REF!</v>
      </c>
      <c r="AE9" s="11">
        <f t="shared" si="18"/>
        <v>21</v>
      </c>
      <c r="AF9" s="7" t="e">
        <f>#REF!</f>
        <v>#REF!</v>
      </c>
      <c r="AG9" s="7" t="e">
        <f t="shared" si="19"/>
        <v>#REF!</v>
      </c>
      <c r="AH9" s="8" t="e">
        <f>100*#REF!/#REF!</f>
        <v>#REF!</v>
      </c>
      <c r="AI9" s="11" t="e">
        <f t="shared" si="20"/>
        <v>#REF!</v>
      </c>
      <c r="AJ9" s="11" t="e">
        <f t="shared" si="21"/>
        <v>#REF!</v>
      </c>
      <c r="AK9" s="11">
        <f t="shared" si="22"/>
        <v>21</v>
      </c>
      <c r="AL9" s="7" t="e">
        <f>#REF!</f>
        <v>#REF!</v>
      </c>
      <c r="AM9" s="7" t="e">
        <f t="shared" si="23"/>
        <v>#REF!</v>
      </c>
      <c r="AN9" s="8" t="e">
        <f>#REF!</f>
        <v>#REF!</v>
      </c>
      <c r="AO9" s="11" t="e">
        <f t="shared" si="24"/>
        <v>#REF!</v>
      </c>
      <c r="AP9" s="11" t="e">
        <f t="shared" si="25"/>
        <v>#REF!</v>
      </c>
      <c r="AQ9" s="11">
        <f t="shared" si="26"/>
        <v>21</v>
      </c>
      <c r="AR9" s="7" t="e">
        <f>#REF!</f>
        <v>#REF!</v>
      </c>
      <c r="AS9" s="7" t="e">
        <f t="shared" si="27"/>
        <v>#REF!</v>
      </c>
      <c r="AT9" s="8" t="e">
        <f>#REF!</f>
        <v>#REF!</v>
      </c>
      <c r="AU9" s="11" t="e">
        <f t="shared" si="28"/>
        <v>#REF!</v>
      </c>
      <c r="AV9" s="11" t="e">
        <f t="shared" si="29"/>
        <v>#REF!</v>
      </c>
      <c r="AW9" s="11">
        <f t="shared" si="30"/>
        <v>21</v>
      </c>
      <c r="AX9" s="7" t="e">
        <f>#REF!</f>
        <v>#REF!</v>
      </c>
      <c r="AY9" s="7" t="e">
        <f t="shared" si="31"/>
        <v>#REF!</v>
      </c>
      <c r="AZ9" s="8" t="e">
        <f>#REF!</f>
        <v>#REF!</v>
      </c>
      <c r="BA9" s="11" t="e">
        <f t="shared" si="32"/>
        <v>#REF!</v>
      </c>
      <c r="BB9" s="11" t="e">
        <f t="shared" si="33"/>
        <v>#REF!</v>
      </c>
      <c r="BC9" s="11">
        <f t="shared" si="34"/>
        <v>21</v>
      </c>
      <c r="BD9" s="7" t="e">
        <f>#REF!</f>
        <v>#REF!</v>
      </c>
      <c r="BE9" s="7" t="e">
        <f t="shared" si="35"/>
        <v>#REF!</v>
      </c>
      <c r="BF9" s="8" t="e">
        <f>#REF!</f>
        <v>#REF!</v>
      </c>
      <c r="BG9" s="11" t="e">
        <f t="shared" si="36"/>
        <v>#REF!</v>
      </c>
      <c r="BH9" s="11" t="e">
        <f t="shared" si="37"/>
        <v>#REF!</v>
      </c>
      <c r="BI9" s="11">
        <f t="shared" si="38"/>
        <v>21</v>
      </c>
      <c r="BJ9" s="7" t="e">
        <f>#REF!</f>
        <v>#REF!</v>
      </c>
      <c r="BK9" s="7" t="e">
        <f t="shared" si="39"/>
        <v>#REF!</v>
      </c>
      <c r="BL9" s="8" t="e">
        <f>#REF!</f>
        <v>#REF!</v>
      </c>
      <c r="BM9" s="11" t="e">
        <f t="shared" si="40"/>
        <v>#REF!</v>
      </c>
      <c r="BN9" s="11" t="e">
        <f t="shared" si="41"/>
        <v>#REF!</v>
      </c>
      <c r="BO9" s="11">
        <f t="shared" si="42"/>
        <v>21</v>
      </c>
      <c r="BP9" s="7" t="e">
        <f>#REF!</f>
        <v>#REF!</v>
      </c>
      <c r="BQ9" s="7" t="e">
        <f t="shared" si="43"/>
        <v>#REF!</v>
      </c>
      <c r="BR9" s="8" t="e">
        <f>#REF!</f>
        <v>#REF!</v>
      </c>
      <c r="BS9" s="11" t="e">
        <f t="shared" si="44"/>
        <v>#REF!</v>
      </c>
      <c r="BT9" s="11" t="e">
        <f t="shared" si="45"/>
        <v>#REF!</v>
      </c>
      <c r="BU9" s="11">
        <f t="shared" si="46"/>
        <v>21</v>
      </c>
      <c r="BV9" s="7" t="e">
        <f>#REF!</f>
        <v>#REF!</v>
      </c>
      <c r="BW9" s="7" t="e">
        <f t="shared" si="47"/>
        <v>#REF!</v>
      </c>
      <c r="BX9" s="8" t="e">
        <f>#REF!</f>
        <v>#REF!</v>
      </c>
      <c r="BY9" s="11" t="e">
        <f t="shared" si="48"/>
        <v>#REF!</v>
      </c>
      <c r="BZ9" s="11" t="e">
        <f t="shared" si="49"/>
        <v>#REF!</v>
      </c>
      <c r="CA9" s="11">
        <f t="shared" si="50"/>
        <v>21</v>
      </c>
      <c r="CB9" s="7" t="e">
        <f>#REF!</f>
        <v>#REF!</v>
      </c>
      <c r="CC9" s="7" t="e">
        <f t="shared" si="51"/>
        <v>#REF!</v>
      </c>
      <c r="CD9" s="8" t="e">
        <f>#REF!</f>
        <v>#REF!</v>
      </c>
      <c r="CE9" s="11" t="e">
        <f t="shared" si="52"/>
        <v>#REF!</v>
      </c>
      <c r="CF9" s="11" t="e">
        <f t="shared" si="53"/>
        <v>#REF!</v>
      </c>
      <c r="CG9" s="11">
        <f t="shared" si="54"/>
        <v>21</v>
      </c>
      <c r="CH9" s="7" t="e">
        <f>#REF!</f>
        <v>#REF!</v>
      </c>
      <c r="CI9" s="7" t="e">
        <f t="shared" si="55"/>
        <v>#REF!</v>
      </c>
      <c r="CJ9" s="8" t="e">
        <f>#REF!</f>
        <v>#REF!</v>
      </c>
      <c r="CK9" s="11" t="e">
        <f t="shared" si="56"/>
        <v>#REF!</v>
      </c>
      <c r="CL9" s="11" t="e">
        <f t="shared" si="57"/>
        <v>#REF!</v>
      </c>
      <c r="CM9" s="11">
        <f t="shared" si="58"/>
        <v>21</v>
      </c>
      <c r="CN9" s="7" t="e">
        <f>#REF!</f>
        <v>#REF!</v>
      </c>
      <c r="CO9" s="7" t="e">
        <f t="shared" si="59"/>
        <v>#REF!</v>
      </c>
      <c r="CP9" s="8" t="e">
        <f>#REF!</f>
        <v>#REF!</v>
      </c>
      <c r="CQ9" s="11" t="e">
        <f t="shared" si="60"/>
        <v>#REF!</v>
      </c>
      <c r="CR9" s="11" t="e">
        <f t="shared" si="61"/>
        <v>#REF!</v>
      </c>
      <c r="CS9" s="11">
        <f t="shared" si="62"/>
        <v>21</v>
      </c>
      <c r="CT9" s="7" t="e">
        <f>#REF!</f>
        <v>#REF!</v>
      </c>
      <c r="CU9" s="7" t="e">
        <f t="shared" si="63"/>
        <v>#REF!</v>
      </c>
      <c r="CV9" s="8" t="e">
        <f>#REF!</f>
        <v>#REF!</v>
      </c>
      <c r="CW9" s="11" t="e">
        <f t="shared" si="64"/>
        <v>#REF!</v>
      </c>
      <c r="CX9" s="11" t="e">
        <f t="shared" si="65"/>
        <v>#REF!</v>
      </c>
      <c r="CY9" s="11">
        <f t="shared" si="66"/>
        <v>21</v>
      </c>
      <c r="CZ9" s="7" t="e">
        <f>#REF!</f>
        <v>#REF!</v>
      </c>
      <c r="DA9" s="7" t="e">
        <f t="shared" si="67"/>
        <v>#REF!</v>
      </c>
      <c r="DB9" s="8" t="e">
        <f>#REF!</f>
        <v>#REF!</v>
      </c>
      <c r="DC9" s="11" t="e">
        <f t="shared" si="68"/>
        <v>#REF!</v>
      </c>
      <c r="DD9" s="11" t="e">
        <f t="shared" si="69"/>
        <v>#REF!</v>
      </c>
      <c r="DE9" s="11">
        <f t="shared" si="70"/>
        <v>21</v>
      </c>
      <c r="DF9" s="7" t="e">
        <f>#REF!</f>
        <v>#REF!</v>
      </c>
      <c r="DG9" s="7" t="e">
        <f t="shared" si="71"/>
        <v>#REF!</v>
      </c>
      <c r="DH9" s="8" t="e">
        <f>#REF!</f>
        <v>#REF!</v>
      </c>
      <c r="DI9" s="11" t="e">
        <f t="shared" si="72"/>
        <v>#REF!</v>
      </c>
      <c r="DJ9" s="11" t="e">
        <f t="shared" si="73"/>
        <v>#REF!</v>
      </c>
      <c r="DK9" s="11">
        <f t="shared" si="74"/>
        <v>21</v>
      </c>
      <c r="DL9" s="7" t="e">
        <f>#REF!</f>
        <v>#REF!</v>
      </c>
      <c r="DM9" s="7" t="e">
        <f t="shared" si="75"/>
        <v>#REF!</v>
      </c>
      <c r="DN9" s="8" t="e">
        <f>#REF!</f>
        <v>#REF!</v>
      </c>
      <c r="DO9" s="11" t="e">
        <f t="shared" si="76"/>
        <v>#REF!</v>
      </c>
      <c r="DP9" s="11" t="e">
        <f t="shared" si="77"/>
        <v>#REF!</v>
      </c>
      <c r="DQ9" s="11">
        <f t="shared" si="78"/>
        <v>21</v>
      </c>
      <c r="DR9" s="7" t="e">
        <f>#REF!</f>
        <v>#REF!</v>
      </c>
      <c r="DS9" s="7" t="e">
        <f t="shared" si="79"/>
        <v>#REF!</v>
      </c>
      <c r="DT9" s="8" t="e">
        <f>#REF!</f>
        <v>#REF!</v>
      </c>
      <c r="DU9" s="11" t="e">
        <f t="shared" si="80"/>
        <v>#REF!</v>
      </c>
      <c r="DV9" s="11" t="e">
        <f t="shared" si="81"/>
        <v>#REF!</v>
      </c>
      <c r="DW9" s="11">
        <f t="shared" si="82"/>
        <v>21</v>
      </c>
      <c r="DX9" s="7" t="e">
        <f>#REF!</f>
        <v>#REF!</v>
      </c>
      <c r="DY9" s="7" t="e">
        <f t="shared" si="83"/>
        <v>#REF!</v>
      </c>
      <c r="DZ9" s="8" t="e">
        <f>#REF!</f>
        <v>#REF!</v>
      </c>
      <c r="EA9" s="11" t="e">
        <f t="shared" si="84"/>
        <v>#REF!</v>
      </c>
      <c r="EB9" s="11" t="e">
        <f t="shared" si="85"/>
        <v>#REF!</v>
      </c>
      <c r="EC9" s="11">
        <f t="shared" si="86"/>
        <v>21</v>
      </c>
      <c r="ED9" s="7" t="e">
        <f>#REF!</f>
        <v>#REF!</v>
      </c>
      <c r="EE9" s="7" t="e">
        <f t="shared" si="87"/>
        <v>#REF!</v>
      </c>
      <c r="EF9" s="8" t="e">
        <f>#REF!</f>
        <v>#REF!</v>
      </c>
      <c r="EG9" s="11" t="e">
        <f t="shared" si="88"/>
        <v>#REF!</v>
      </c>
      <c r="EH9" s="11" t="e">
        <f t="shared" si="89"/>
        <v>#REF!</v>
      </c>
      <c r="EI9" s="11">
        <f t="shared" si="90"/>
        <v>21</v>
      </c>
      <c r="EJ9" s="7" t="e">
        <f t="shared" si="91"/>
        <v>#REF!</v>
      </c>
      <c r="EK9" s="8" t="e">
        <f>#REF!</f>
        <v>#REF!</v>
      </c>
      <c r="EL9" s="11" t="e">
        <f t="shared" si="92"/>
        <v>#REF!</v>
      </c>
      <c r="EM9" s="11" t="e">
        <f t="shared" si="93"/>
        <v>#REF!</v>
      </c>
      <c r="EN9" s="11">
        <f t="shared" si="94"/>
        <v>21</v>
      </c>
    </row>
    <row r="10" spans="1:144" x14ac:dyDescent="0.3">
      <c r="A10" s="7">
        <v>9</v>
      </c>
      <c r="B10" s="7" t="e">
        <f>#REF!</f>
        <v>#REF!</v>
      </c>
      <c r="C10" s="8" t="e">
        <f>100*#REF!/#REF!</f>
        <v>#REF!</v>
      </c>
      <c r="D10" s="11" t="e">
        <f t="shared" si="0"/>
        <v>#REF!</v>
      </c>
      <c r="E10" s="11" t="e">
        <f t="shared" si="1"/>
        <v>#REF!</v>
      </c>
      <c r="F10" s="11">
        <f t="shared" si="2"/>
        <v>21</v>
      </c>
      <c r="G10" s="7" t="e">
        <f>#REF!</f>
        <v>#REF!</v>
      </c>
      <c r="H10" s="7" t="e">
        <f t="shared" si="3"/>
        <v>#REF!</v>
      </c>
      <c r="I10" s="8" t="e">
        <f>100*#REF!/#REF!</f>
        <v>#REF!</v>
      </c>
      <c r="J10" s="11" t="e">
        <f t="shared" si="4"/>
        <v>#REF!</v>
      </c>
      <c r="K10" s="11" t="e">
        <f t="shared" si="5"/>
        <v>#REF!</v>
      </c>
      <c r="L10" s="11">
        <f t="shared" si="6"/>
        <v>21</v>
      </c>
      <c r="M10" s="7" t="e">
        <f>#REF!</f>
        <v>#REF!</v>
      </c>
      <c r="N10" s="7" t="e">
        <f>#REF!</f>
        <v>#REF!</v>
      </c>
      <c r="O10" s="7" t="e">
        <f t="shared" si="7"/>
        <v>#REF!</v>
      </c>
      <c r="P10" s="8" t="e">
        <f>#REF!</f>
        <v>#REF!</v>
      </c>
      <c r="Q10" s="11" t="e">
        <f t="shared" si="8"/>
        <v>#REF!</v>
      </c>
      <c r="R10" s="11" t="e">
        <f t="shared" si="9"/>
        <v>#REF!</v>
      </c>
      <c r="S10" s="11">
        <f t="shared" si="10"/>
        <v>21</v>
      </c>
      <c r="T10" s="7" t="e">
        <f>#REF!</f>
        <v>#REF!</v>
      </c>
      <c r="U10" s="7" t="e">
        <f t="shared" si="11"/>
        <v>#REF!</v>
      </c>
      <c r="V10" s="8" t="e">
        <f>#REF!</f>
        <v>#REF!</v>
      </c>
      <c r="W10" s="11" t="e">
        <f t="shared" si="12"/>
        <v>#REF!</v>
      </c>
      <c r="X10" s="11" t="e">
        <f t="shared" si="13"/>
        <v>#REF!</v>
      </c>
      <c r="Y10" s="11">
        <f t="shared" si="14"/>
        <v>21</v>
      </c>
      <c r="Z10" s="7" t="e">
        <f>#REF!</f>
        <v>#REF!</v>
      </c>
      <c r="AA10" s="7" t="e">
        <f t="shared" si="15"/>
        <v>#REF!</v>
      </c>
      <c r="AB10" s="8" t="e">
        <f>100*#REF!/#REF!</f>
        <v>#REF!</v>
      </c>
      <c r="AC10" s="11" t="e">
        <f t="shared" si="16"/>
        <v>#REF!</v>
      </c>
      <c r="AD10" s="11" t="e">
        <f t="shared" si="17"/>
        <v>#REF!</v>
      </c>
      <c r="AE10" s="11">
        <f t="shared" si="18"/>
        <v>21</v>
      </c>
      <c r="AF10" s="7" t="e">
        <f>#REF!</f>
        <v>#REF!</v>
      </c>
      <c r="AG10" s="7" t="e">
        <f t="shared" si="19"/>
        <v>#REF!</v>
      </c>
      <c r="AH10" s="8" t="e">
        <f>100*#REF!/#REF!</f>
        <v>#REF!</v>
      </c>
      <c r="AI10" s="11" t="e">
        <f t="shared" si="20"/>
        <v>#REF!</v>
      </c>
      <c r="AJ10" s="11" t="e">
        <f t="shared" si="21"/>
        <v>#REF!</v>
      </c>
      <c r="AK10" s="11">
        <f t="shared" si="22"/>
        <v>21</v>
      </c>
      <c r="AL10" s="7" t="e">
        <f>#REF!</f>
        <v>#REF!</v>
      </c>
      <c r="AM10" s="7" t="e">
        <f t="shared" si="23"/>
        <v>#REF!</v>
      </c>
      <c r="AN10" s="8" t="e">
        <f>#REF!</f>
        <v>#REF!</v>
      </c>
      <c r="AO10" s="11" t="e">
        <f t="shared" si="24"/>
        <v>#REF!</v>
      </c>
      <c r="AP10" s="11" t="e">
        <f t="shared" si="25"/>
        <v>#REF!</v>
      </c>
      <c r="AQ10" s="11">
        <f t="shared" si="26"/>
        <v>21</v>
      </c>
      <c r="AR10" s="7" t="e">
        <f>#REF!</f>
        <v>#REF!</v>
      </c>
      <c r="AS10" s="7" t="e">
        <f t="shared" si="27"/>
        <v>#REF!</v>
      </c>
      <c r="AT10" s="8" t="e">
        <f>#REF!</f>
        <v>#REF!</v>
      </c>
      <c r="AU10" s="11" t="e">
        <f t="shared" si="28"/>
        <v>#REF!</v>
      </c>
      <c r="AV10" s="11" t="e">
        <f t="shared" si="29"/>
        <v>#REF!</v>
      </c>
      <c r="AW10" s="11">
        <f t="shared" si="30"/>
        <v>21</v>
      </c>
      <c r="AX10" s="7" t="e">
        <f>#REF!</f>
        <v>#REF!</v>
      </c>
      <c r="AY10" s="7" t="e">
        <f t="shared" si="31"/>
        <v>#REF!</v>
      </c>
      <c r="AZ10" s="8" t="e">
        <f>#REF!</f>
        <v>#REF!</v>
      </c>
      <c r="BA10" s="11" t="e">
        <f t="shared" si="32"/>
        <v>#REF!</v>
      </c>
      <c r="BB10" s="11" t="e">
        <f t="shared" si="33"/>
        <v>#REF!</v>
      </c>
      <c r="BC10" s="11">
        <f t="shared" si="34"/>
        <v>21</v>
      </c>
      <c r="BD10" s="7" t="e">
        <f>#REF!</f>
        <v>#REF!</v>
      </c>
      <c r="BE10" s="7" t="e">
        <f t="shared" si="35"/>
        <v>#REF!</v>
      </c>
      <c r="BF10" s="8" t="e">
        <f>#REF!</f>
        <v>#REF!</v>
      </c>
      <c r="BG10" s="11" t="e">
        <f t="shared" si="36"/>
        <v>#REF!</v>
      </c>
      <c r="BH10" s="11" t="e">
        <f t="shared" si="37"/>
        <v>#REF!</v>
      </c>
      <c r="BI10" s="11">
        <f t="shared" si="38"/>
        <v>21</v>
      </c>
      <c r="BJ10" s="7" t="e">
        <f>#REF!</f>
        <v>#REF!</v>
      </c>
      <c r="BK10" s="7" t="e">
        <f t="shared" si="39"/>
        <v>#REF!</v>
      </c>
      <c r="BL10" s="8" t="e">
        <f>#REF!</f>
        <v>#REF!</v>
      </c>
      <c r="BM10" s="11" t="e">
        <f t="shared" si="40"/>
        <v>#REF!</v>
      </c>
      <c r="BN10" s="11" t="e">
        <f t="shared" si="41"/>
        <v>#REF!</v>
      </c>
      <c r="BO10" s="11">
        <f t="shared" si="42"/>
        <v>21</v>
      </c>
      <c r="BP10" s="7" t="e">
        <f>#REF!</f>
        <v>#REF!</v>
      </c>
      <c r="BQ10" s="7" t="e">
        <f t="shared" si="43"/>
        <v>#REF!</v>
      </c>
      <c r="BR10" s="8" t="e">
        <f>#REF!</f>
        <v>#REF!</v>
      </c>
      <c r="BS10" s="11" t="e">
        <f t="shared" si="44"/>
        <v>#REF!</v>
      </c>
      <c r="BT10" s="11" t="e">
        <f t="shared" si="45"/>
        <v>#REF!</v>
      </c>
      <c r="BU10" s="11">
        <f t="shared" si="46"/>
        <v>21</v>
      </c>
      <c r="BV10" s="7" t="e">
        <f>#REF!</f>
        <v>#REF!</v>
      </c>
      <c r="BW10" s="7" t="e">
        <f t="shared" si="47"/>
        <v>#REF!</v>
      </c>
      <c r="BX10" s="8" t="e">
        <f>#REF!</f>
        <v>#REF!</v>
      </c>
      <c r="BY10" s="11" t="e">
        <f t="shared" si="48"/>
        <v>#REF!</v>
      </c>
      <c r="BZ10" s="11" t="e">
        <f t="shared" si="49"/>
        <v>#REF!</v>
      </c>
      <c r="CA10" s="11">
        <f t="shared" si="50"/>
        <v>21</v>
      </c>
      <c r="CB10" s="7" t="e">
        <f>#REF!</f>
        <v>#REF!</v>
      </c>
      <c r="CC10" s="7" t="e">
        <f t="shared" si="51"/>
        <v>#REF!</v>
      </c>
      <c r="CD10" s="8" t="e">
        <f>#REF!</f>
        <v>#REF!</v>
      </c>
      <c r="CE10" s="11" t="e">
        <f t="shared" si="52"/>
        <v>#REF!</v>
      </c>
      <c r="CF10" s="11" t="e">
        <f t="shared" si="53"/>
        <v>#REF!</v>
      </c>
      <c r="CG10" s="11">
        <f t="shared" si="54"/>
        <v>21</v>
      </c>
      <c r="CH10" s="7" t="e">
        <f>#REF!</f>
        <v>#REF!</v>
      </c>
      <c r="CI10" s="7" t="e">
        <f t="shared" si="55"/>
        <v>#REF!</v>
      </c>
      <c r="CJ10" s="8" t="e">
        <f>#REF!</f>
        <v>#REF!</v>
      </c>
      <c r="CK10" s="11" t="e">
        <f t="shared" si="56"/>
        <v>#REF!</v>
      </c>
      <c r="CL10" s="11" t="e">
        <f t="shared" si="57"/>
        <v>#REF!</v>
      </c>
      <c r="CM10" s="11">
        <f t="shared" si="58"/>
        <v>21</v>
      </c>
      <c r="CN10" s="7" t="e">
        <f>#REF!</f>
        <v>#REF!</v>
      </c>
      <c r="CO10" s="7" t="e">
        <f t="shared" si="59"/>
        <v>#REF!</v>
      </c>
      <c r="CP10" s="8" t="e">
        <f>#REF!</f>
        <v>#REF!</v>
      </c>
      <c r="CQ10" s="11" t="e">
        <f t="shared" si="60"/>
        <v>#REF!</v>
      </c>
      <c r="CR10" s="11" t="e">
        <f t="shared" si="61"/>
        <v>#REF!</v>
      </c>
      <c r="CS10" s="11">
        <f t="shared" si="62"/>
        <v>21</v>
      </c>
      <c r="CT10" s="7" t="e">
        <f>#REF!</f>
        <v>#REF!</v>
      </c>
      <c r="CU10" s="7" t="e">
        <f t="shared" si="63"/>
        <v>#REF!</v>
      </c>
      <c r="CV10" s="8" t="e">
        <f>#REF!</f>
        <v>#REF!</v>
      </c>
      <c r="CW10" s="11" t="e">
        <f t="shared" si="64"/>
        <v>#REF!</v>
      </c>
      <c r="CX10" s="11" t="e">
        <f t="shared" si="65"/>
        <v>#REF!</v>
      </c>
      <c r="CY10" s="11">
        <f t="shared" si="66"/>
        <v>21</v>
      </c>
      <c r="CZ10" s="7" t="e">
        <f>#REF!</f>
        <v>#REF!</v>
      </c>
      <c r="DA10" s="7" t="e">
        <f t="shared" si="67"/>
        <v>#REF!</v>
      </c>
      <c r="DB10" s="8" t="e">
        <f>#REF!</f>
        <v>#REF!</v>
      </c>
      <c r="DC10" s="11" t="e">
        <f t="shared" si="68"/>
        <v>#REF!</v>
      </c>
      <c r="DD10" s="11" t="e">
        <f t="shared" si="69"/>
        <v>#REF!</v>
      </c>
      <c r="DE10" s="11">
        <f t="shared" si="70"/>
        <v>21</v>
      </c>
      <c r="DF10" s="7" t="e">
        <f>#REF!</f>
        <v>#REF!</v>
      </c>
      <c r="DG10" s="7" t="e">
        <f t="shared" si="71"/>
        <v>#REF!</v>
      </c>
      <c r="DH10" s="8" t="e">
        <f>#REF!</f>
        <v>#REF!</v>
      </c>
      <c r="DI10" s="11" t="e">
        <f t="shared" si="72"/>
        <v>#REF!</v>
      </c>
      <c r="DJ10" s="11" t="e">
        <f t="shared" si="73"/>
        <v>#REF!</v>
      </c>
      <c r="DK10" s="11">
        <f t="shared" si="74"/>
        <v>21</v>
      </c>
      <c r="DL10" s="7" t="e">
        <f>#REF!</f>
        <v>#REF!</v>
      </c>
      <c r="DM10" s="7" t="e">
        <f t="shared" si="75"/>
        <v>#REF!</v>
      </c>
      <c r="DN10" s="8" t="e">
        <f>#REF!</f>
        <v>#REF!</v>
      </c>
      <c r="DO10" s="11" t="e">
        <f t="shared" si="76"/>
        <v>#REF!</v>
      </c>
      <c r="DP10" s="11" t="e">
        <f t="shared" si="77"/>
        <v>#REF!</v>
      </c>
      <c r="DQ10" s="11">
        <f t="shared" si="78"/>
        <v>21</v>
      </c>
      <c r="DR10" s="7" t="e">
        <f>#REF!</f>
        <v>#REF!</v>
      </c>
      <c r="DS10" s="7" t="e">
        <f t="shared" si="79"/>
        <v>#REF!</v>
      </c>
      <c r="DT10" s="8" t="e">
        <f>#REF!</f>
        <v>#REF!</v>
      </c>
      <c r="DU10" s="11" t="e">
        <f t="shared" si="80"/>
        <v>#REF!</v>
      </c>
      <c r="DV10" s="11" t="e">
        <f t="shared" si="81"/>
        <v>#REF!</v>
      </c>
      <c r="DW10" s="11">
        <f t="shared" si="82"/>
        <v>21</v>
      </c>
      <c r="DX10" s="7" t="e">
        <f>#REF!</f>
        <v>#REF!</v>
      </c>
      <c r="DY10" s="7" t="e">
        <f t="shared" si="83"/>
        <v>#REF!</v>
      </c>
      <c r="DZ10" s="8" t="e">
        <f>#REF!</f>
        <v>#REF!</v>
      </c>
      <c r="EA10" s="11" t="e">
        <f t="shared" si="84"/>
        <v>#REF!</v>
      </c>
      <c r="EB10" s="11" t="e">
        <f t="shared" si="85"/>
        <v>#REF!</v>
      </c>
      <c r="EC10" s="11">
        <f t="shared" si="86"/>
        <v>21</v>
      </c>
      <c r="ED10" s="7" t="e">
        <f>#REF!</f>
        <v>#REF!</v>
      </c>
      <c r="EE10" s="7" t="e">
        <f t="shared" si="87"/>
        <v>#REF!</v>
      </c>
      <c r="EF10" s="8" t="e">
        <f>#REF!</f>
        <v>#REF!</v>
      </c>
      <c r="EG10" s="11" t="e">
        <f t="shared" si="88"/>
        <v>#REF!</v>
      </c>
      <c r="EH10" s="11" t="e">
        <f t="shared" si="89"/>
        <v>#REF!</v>
      </c>
      <c r="EI10" s="11">
        <f t="shared" si="90"/>
        <v>21</v>
      </c>
      <c r="EJ10" s="7" t="e">
        <f t="shared" si="91"/>
        <v>#REF!</v>
      </c>
      <c r="EK10" s="8" t="e">
        <f>#REF!</f>
        <v>#REF!</v>
      </c>
      <c r="EL10" s="11" t="e">
        <f t="shared" si="92"/>
        <v>#REF!</v>
      </c>
      <c r="EM10" s="11" t="e">
        <f t="shared" si="93"/>
        <v>#REF!</v>
      </c>
      <c r="EN10" s="11">
        <f t="shared" si="94"/>
        <v>21</v>
      </c>
    </row>
    <row r="11" spans="1:144" x14ac:dyDescent="0.3">
      <c r="A11" s="7">
        <v>10</v>
      </c>
      <c r="B11" s="7" t="e">
        <f>#REF!</f>
        <v>#REF!</v>
      </c>
      <c r="C11" s="8" t="e">
        <f>100*#REF!/#REF!</f>
        <v>#REF!</v>
      </c>
      <c r="D11" s="11" t="e">
        <f t="shared" si="0"/>
        <v>#REF!</v>
      </c>
      <c r="E11" s="11" t="e">
        <f t="shared" si="1"/>
        <v>#REF!</v>
      </c>
      <c r="F11" s="11">
        <f t="shared" si="2"/>
        <v>21</v>
      </c>
      <c r="G11" s="7" t="e">
        <f>#REF!</f>
        <v>#REF!</v>
      </c>
      <c r="H11" s="7" t="e">
        <f t="shared" si="3"/>
        <v>#REF!</v>
      </c>
      <c r="I11" s="8" t="e">
        <f>100*#REF!/#REF!</f>
        <v>#REF!</v>
      </c>
      <c r="J11" s="11" t="e">
        <f t="shared" si="4"/>
        <v>#REF!</v>
      </c>
      <c r="K11" s="11" t="e">
        <f t="shared" si="5"/>
        <v>#REF!</v>
      </c>
      <c r="L11" s="11">
        <f t="shared" si="6"/>
        <v>21</v>
      </c>
      <c r="M11" s="7" t="e">
        <f>#REF!</f>
        <v>#REF!</v>
      </c>
      <c r="N11" s="7" t="e">
        <f>#REF!</f>
        <v>#REF!</v>
      </c>
      <c r="O11" s="7" t="e">
        <f t="shared" si="7"/>
        <v>#REF!</v>
      </c>
      <c r="P11" s="8" t="e">
        <f>#REF!</f>
        <v>#REF!</v>
      </c>
      <c r="Q11" s="11" t="e">
        <f t="shared" si="8"/>
        <v>#REF!</v>
      </c>
      <c r="R11" s="11" t="e">
        <f t="shared" si="9"/>
        <v>#REF!</v>
      </c>
      <c r="S11" s="11">
        <f t="shared" si="10"/>
        <v>21</v>
      </c>
      <c r="T11" s="7" t="e">
        <f>#REF!</f>
        <v>#REF!</v>
      </c>
      <c r="U11" s="7" t="e">
        <f t="shared" si="11"/>
        <v>#REF!</v>
      </c>
      <c r="V11" s="8" t="e">
        <f>#REF!</f>
        <v>#REF!</v>
      </c>
      <c r="W11" s="11" t="e">
        <f t="shared" si="12"/>
        <v>#REF!</v>
      </c>
      <c r="X11" s="11" t="e">
        <f t="shared" si="13"/>
        <v>#REF!</v>
      </c>
      <c r="Y11" s="11">
        <f t="shared" si="14"/>
        <v>21</v>
      </c>
      <c r="Z11" s="7" t="e">
        <f>#REF!</f>
        <v>#REF!</v>
      </c>
      <c r="AA11" s="7" t="e">
        <f t="shared" si="15"/>
        <v>#REF!</v>
      </c>
      <c r="AB11" s="8" t="e">
        <f>100*#REF!/#REF!</f>
        <v>#REF!</v>
      </c>
      <c r="AC11" s="11" t="e">
        <f t="shared" si="16"/>
        <v>#REF!</v>
      </c>
      <c r="AD11" s="11" t="e">
        <f t="shared" si="17"/>
        <v>#REF!</v>
      </c>
      <c r="AE11" s="11">
        <f t="shared" si="18"/>
        <v>21</v>
      </c>
      <c r="AF11" s="7" t="e">
        <f>#REF!</f>
        <v>#REF!</v>
      </c>
      <c r="AG11" s="7" t="e">
        <f t="shared" si="19"/>
        <v>#REF!</v>
      </c>
      <c r="AH11" s="8" t="e">
        <f>100*#REF!/#REF!</f>
        <v>#REF!</v>
      </c>
      <c r="AI11" s="11" t="e">
        <f t="shared" si="20"/>
        <v>#REF!</v>
      </c>
      <c r="AJ11" s="11" t="e">
        <f t="shared" si="21"/>
        <v>#REF!</v>
      </c>
      <c r="AK11" s="11">
        <f t="shared" si="22"/>
        <v>21</v>
      </c>
      <c r="AL11" s="7" t="e">
        <f>#REF!</f>
        <v>#REF!</v>
      </c>
      <c r="AM11" s="7" t="e">
        <f t="shared" si="23"/>
        <v>#REF!</v>
      </c>
      <c r="AN11" s="8" t="e">
        <f>#REF!</f>
        <v>#REF!</v>
      </c>
      <c r="AO11" s="11" t="e">
        <f t="shared" si="24"/>
        <v>#REF!</v>
      </c>
      <c r="AP11" s="11" t="e">
        <f t="shared" si="25"/>
        <v>#REF!</v>
      </c>
      <c r="AQ11" s="11">
        <f t="shared" si="26"/>
        <v>21</v>
      </c>
      <c r="AR11" s="7" t="e">
        <f>#REF!</f>
        <v>#REF!</v>
      </c>
      <c r="AS11" s="7" t="e">
        <f t="shared" si="27"/>
        <v>#REF!</v>
      </c>
      <c r="AT11" s="8" t="e">
        <f>#REF!</f>
        <v>#REF!</v>
      </c>
      <c r="AU11" s="11" t="e">
        <f t="shared" si="28"/>
        <v>#REF!</v>
      </c>
      <c r="AV11" s="11" t="e">
        <f t="shared" si="29"/>
        <v>#REF!</v>
      </c>
      <c r="AW11" s="11">
        <f t="shared" si="30"/>
        <v>21</v>
      </c>
      <c r="AX11" s="7" t="e">
        <f>#REF!</f>
        <v>#REF!</v>
      </c>
      <c r="AY11" s="7" t="e">
        <f t="shared" si="31"/>
        <v>#REF!</v>
      </c>
      <c r="AZ11" s="8" t="e">
        <f>#REF!</f>
        <v>#REF!</v>
      </c>
      <c r="BA11" s="11" t="e">
        <f t="shared" si="32"/>
        <v>#REF!</v>
      </c>
      <c r="BB11" s="11" t="e">
        <f t="shared" si="33"/>
        <v>#REF!</v>
      </c>
      <c r="BC11" s="11">
        <f t="shared" si="34"/>
        <v>21</v>
      </c>
      <c r="BD11" s="7" t="e">
        <f>#REF!</f>
        <v>#REF!</v>
      </c>
      <c r="BE11" s="7" t="e">
        <f t="shared" si="35"/>
        <v>#REF!</v>
      </c>
      <c r="BF11" s="8" t="e">
        <f>#REF!</f>
        <v>#REF!</v>
      </c>
      <c r="BG11" s="11" t="e">
        <f t="shared" si="36"/>
        <v>#REF!</v>
      </c>
      <c r="BH11" s="11" t="e">
        <f t="shared" si="37"/>
        <v>#REF!</v>
      </c>
      <c r="BI11" s="11">
        <f t="shared" si="38"/>
        <v>21</v>
      </c>
      <c r="BJ11" s="7" t="e">
        <f>#REF!</f>
        <v>#REF!</v>
      </c>
      <c r="BK11" s="7" t="e">
        <f t="shared" si="39"/>
        <v>#REF!</v>
      </c>
      <c r="BL11" s="8" t="e">
        <f>#REF!</f>
        <v>#REF!</v>
      </c>
      <c r="BM11" s="11" t="e">
        <f t="shared" si="40"/>
        <v>#REF!</v>
      </c>
      <c r="BN11" s="11" t="e">
        <f t="shared" si="41"/>
        <v>#REF!</v>
      </c>
      <c r="BO11" s="11">
        <f t="shared" si="42"/>
        <v>21</v>
      </c>
      <c r="BP11" s="7" t="e">
        <f>#REF!</f>
        <v>#REF!</v>
      </c>
      <c r="BQ11" s="7" t="e">
        <f t="shared" si="43"/>
        <v>#REF!</v>
      </c>
      <c r="BR11" s="8" t="e">
        <f>#REF!</f>
        <v>#REF!</v>
      </c>
      <c r="BS11" s="11" t="e">
        <f t="shared" si="44"/>
        <v>#REF!</v>
      </c>
      <c r="BT11" s="11" t="e">
        <f t="shared" si="45"/>
        <v>#REF!</v>
      </c>
      <c r="BU11" s="11">
        <f t="shared" si="46"/>
        <v>21</v>
      </c>
      <c r="BV11" s="7" t="e">
        <f>#REF!</f>
        <v>#REF!</v>
      </c>
      <c r="BW11" s="7" t="e">
        <f t="shared" si="47"/>
        <v>#REF!</v>
      </c>
      <c r="BX11" s="8" t="e">
        <f>#REF!</f>
        <v>#REF!</v>
      </c>
      <c r="BY11" s="11" t="e">
        <f t="shared" si="48"/>
        <v>#REF!</v>
      </c>
      <c r="BZ11" s="11" t="e">
        <f t="shared" si="49"/>
        <v>#REF!</v>
      </c>
      <c r="CA11" s="11">
        <f t="shared" si="50"/>
        <v>21</v>
      </c>
      <c r="CB11" s="7" t="e">
        <f>#REF!</f>
        <v>#REF!</v>
      </c>
      <c r="CC11" s="7" t="e">
        <f t="shared" si="51"/>
        <v>#REF!</v>
      </c>
      <c r="CD11" s="8" t="e">
        <f>#REF!</f>
        <v>#REF!</v>
      </c>
      <c r="CE11" s="11" t="e">
        <f t="shared" si="52"/>
        <v>#REF!</v>
      </c>
      <c r="CF11" s="11" t="e">
        <f t="shared" si="53"/>
        <v>#REF!</v>
      </c>
      <c r="CG11" s="11">
        <f t="shared" si="54"/>
        <v>21</v>
      </c>
      <c r="CH11" s="7" t="e">
        <f>#REF!</f>
        <v>#REF!</v>
      </c>
      <c r="CI11" s="7" t="e">
        <f t="shared" si="55"/>
        <v>#REF!</v>
      </c>
      <c r="CJ11" s="8" t="e">
        <f>#REF!</f>
        <v>#REF!</v>
      </c>
      <c r="CK11" s="11" t="e">
        <f t="shared" si="56"/>
        <v>#REF!</v>
      </c>
      <c r="CL11" s="11" t="e">
        <f t="shared" si="57"/>
        <v>#REF!</v>
      </c>
      <c r="CM11" s="11">
        <f t="shared" si="58"/>
        <v>21</v>
      </c>
      <c r="CN11" s="7" t="e">
        <f>#REF!</f>
        <v>#REF!</v>
      </c>
      <c r="CO11" s="7" t="e">
        <f t="shared" si="59"/>
        <v>#REF!</v>
      </c>
      <c r="CP11" s="8" t="e">
        <f>#REF!</f>
        <v>#REF!</v>
      </c>
      <c r="CQ11" s="11" t="e">
        <f t="shared" si="60"/>
        <v>#REF!</v>
      </c>
      <c r="CR11" s="11" t="e">
        <f t="shared" si="61"/>
        <v>#REF!</v>
      </c>
      <c r="CS11" s="11">
        <f t="shared" si="62"/>
        <v>21</v>
      </c>
      <c r="CT11" s="7" t="e">
        <f>#REF!</f>
        <v>#REF!</v>
      </c>
      <c r="CU11" s="7" t="e">
        <f t="shared" si="63"/>
        <v>#REF!</v>
      </c>
      <c r="CV11" s="8" t="e">
        <f>#REF!</f>
        <v>#REF!</v>
      </c>
      <c r="CW11" s="11" t="e">
        <f t="shared" si="64"/>
        <v>#REF!</v>
      </c>
      <c r="CX11" s="11" t="e">
        <f t="shared" si="65"/>
        <v>#REF!</v>
      </c>
      <c r="CY11" s="11">
        <f t="shared" si="66"/>
        <v>21</v>
      </c>
      <c r="CZ11" s="7" t="e">
        <f>#REF!</f>
        <v>#REF!</v>
      </c>
      <c r="DA11" s="7" t="e">
        <f t="shared" si="67"/>
        <v>#REF!</v>
      </c>
      <c r="DB11" s="8" t="e">
        <f>#REF!</f>
        <v>#REF!</v>
      </c>
      <c r="DC11" s="11" t="e">
        <f t="shared" si="68"/>
        <v>#REF!</v>
      </c>
      <c r="DD11" s="11" t="e">
        <f t="shared" si="69"/>
        <v>#REF!</v>
      </c>
      <c r="DE11" s="11">
        <f t="shared" si="70"/>
        <v>21</v>
      </c>
      <c r="DF11" s="7" t="e">
        <f>#REF!</f>
        <v>#REF!</v>
      </c>
      <c r="DG11" s="7" t="e">
        <f t="shared" si="71"/>
        <v>#REF!</v>
      </c>
      <c r="DH11" s="8" t="e">
        <f>#REF!</f>
        <v>#REF!</v>
      </c>
      <c r="DI11" s="11" t="e">
        <f t="shared" si="72"/>
        <v>#REF!</v>
      </c>
      <c r="DJ11" s="11" t="e">
        <f t="shared" si="73"/>
        <v>#REF!</v>
      </c>
      <c r="DK11" s="11">
        <f t="shared" si="74"/>
        <v>21</v>
      </c>
      <c r="DL11" s="7" t="e">
        <f>#REF!</f>
        <v>#REF!</v>
      </c>
      <c r="DM11" s="7" t="e">
        <f t="shared" si="75"/>
        <v>#REF!</v>
      </c>
      <c r="DN11" s="8" t="e">
        <f>#REF!</f>
        <v>#REF!</v>
      </c>
      <c r="DO11" s="11" t="e">
        <f t="shared" si="76"/>
        <v>#REF!</v>
      </c>
      <c r="DP11" s="11" t="e">
        <f t="shared" si="77"/>
        <v>#REF!</v>
      </c>
      <c r="DQ11" s="11">
        <f t="shared" si="78"/>
        <v>21</v>
      </c>
      <c r="DR11" s="7" t="e">
        <f>#REF!</f>
        <v>#REF!</v>
      </c>
      <c r="DS11" s="7" t="e">
        <f t="shared" si="79"/>
        <v>#REF!</v>
      </c>
      <c r="DT11" s="8" t="e">
        <f>#REF!</f>
        <v>#REF!</v>
      </c>
      <c r="DU11" s="11" t="e">
        <f t="shared" si="80"/>
        <v>#REF!</v>
      </c>
      <c r="DV11" s="11" t="e">
        <f t="shared" si="81"/>
        <v>#REF!</v>
      </c>
      <c r="DW11" s="11">
        <f t="shared" si="82"/>
        <v>21</v>
      </c>
      <c r="DX11" s="7" t="e">
        <f>#REF!</f>
        <v>#REF!</v>
      </c>
      <c r="DY11" s="7" t="e">
        <f t="shared" si="83"/>
        <v>#REF!</v>
      </c>
      <c r="DZ11" s="8" t="e">
        <f>#REF!</f>
        <v>#REF!</v>
      </c>
      <c r="EA11" s="11" t="e">
        <f t="shared" si="84"/>
        <v>#REF!</v>
      </c>
      <c r="EB11" s="11" t="e">
        <f t="shared" si="85"/>
        <v>#REF!</v>
      </c>
      <c r="EC11" s="11">
        <f t="shared" si="86"/>
        <v>21</v>
      </c>
      <c r="ED11" s="7" t="e">
        <f>#REF!</f>
        <v>#REF!</v>
      </c>
      <c r="EE11" s="7" t="e">
        <f t="shared" si="87"/>
        <v>#REF!</v>
      </c>
      <c r="EF11" s="8" t="e">
        <f>#REF!</f>
        <v>#REF!</v>
      </c>
      <c r="EG11" s="11" t="e">
        <f t="shared" si="88"/>
        <v>#REF!</v>
      </c>
      <c r="EH11" s="11" t="e">
        <f t="shared" si="89"/>
        <v>#REF!</v>
      </c>
      <c r="EI11" s="11">
        <f t="shared" si="90"/>
        <v>21</v>
      </c>
      <c r="EJ11" s="7" t="e">
        <f t="shared" si="91"/>
        <v>#REF!</v>
      </c>
      <c r="EK11" s="8" t="e">
        <f>#REF!</f>
        <v>#REF!</v>
      </c>
      <c r="EL11" s="11" t="e">
        <f t="shared" si="92"/>
        <v>#REF!</v>
      </c>
      <c r="EM11" s="11" t="e">
        <f t="shared" si="93"/>
        <v>#REF!</v>
      </c>
      <c r="EN11" s="11">
        <f t="shared" si="94"/>
        <v>21</v>
      </c>
    </row>
    <row r="12" spans="1:144" x14ac:dyDescent="0.3">
      <c r="A12" s="7">
        <v>11</v>
      </c>
      <c r="B12" s="7" t="e">
        <f>#REF!</f>
        <v>#REF!</v>
      </c>
      <c r="C12" s="8" t="e">
        <f>100*#REF!/#REF!</f>
        <v>#REF!</v>
      </c>
      <c r="D12" s="11" t="e">
        <f t="shared" si="0"/>
        <v>#REF!</v>
      </c>
      <c r="E12" s="11" t="e">
        <f t="shared" si="1"/>
        <v>#REF!</v>
      </c>
      <c r="F12" s="11">
        <f t="shared" si="2"/>
        <v>21</v>
      </c>
      <c r="G12" s="7" t="e">
        <f>#REF!</f>
        <v>#REF!</v>
      </c>
      <c r="H12" s="7" t="e">
        <f t="shared" si="3"/>
        <v>#REF!</v>
      </c>
      <c r="I12" s="8" t="e">
        <f>100*#REF!/#REF!</f>
        <v>#REF!</v>
      </c>
      <c r="J12" s="11" t="e">
        <f t="shared" si="4"/>
        <v>#REF!</v>
      </c>
      <c r="K12" s="11" t="e">
        <f t="shared" si="5"/>
        <v>#REF!</v>
      </c>
      <c r="L12" s="11">
        <f t="shared" si="6"/>
        <v>21</v>
      </c>
      <c r="M12" s="7" t="e">
        <f>#REF!</f>
        <v>#REF!</v>
      </c>
      <c r="N12" s="7" t="e">
        <f>#REF!</f>
        <v>#REF!</v>
      </c>
      <c r="O12" s="7" t="e">
        <f t="shared" si="7"/>
        <v>#REF!</v>
      </c>
      <c r="P12" s="8" t="e">
        <f>#REF!</f>
        <v>#REF!</v>
      </c>
      <c r="Q12" s="11" t="e">
        <f t="shared" si="8"/>
        <v>#REF!</v>
      </c>
      <c r="R12" s="11" t="e">
        <f t="shared" si="9"/>
        <v>#REF!</v>
      </c>
      <c r="S12" s="11">
        <f t="shared" si="10"/>
        <v>21</v>
      </c>
      <c r="T12" s="7" t="e">
        <f>#REF!</f>
        <v>#REF!</v>
      </c>
      <c r="U12" s="7" t="e">
        <f t="shared" si="11"/>
        <v>#REF!</v>
      </c>
      <c r="V12" s="8" t="e">
        <f>#REF!</f>
        <v>#REF!</v>
      </c>
      <c r="W12" s="11" t="e">
        <f t="shared" si="12"/>
        <v>#REF!</v>
      </c>
      <c r="X12" s="11" t="e">
        <f t="shared" si="13"/>
        <v>#REF!</v>
      </c>
      <c r="Y12" s="11">
        <f t="shared" si="14"/>
        <v>21</v>
      </c>
      <c r="Z12" s="7" t="e">
        <f>#REF!</f>
        <v>#REF!</v>
      </c>
      <c r="AA12" s="7" t="e">
        <f t="shared" si="15"/>
        <v>#REF!</v>
      </c>
      <c r="AB12" s="8" t="e">
        <f>100*#REF!/#REF!</f>
        <v>#REF!</v>
      </c>
      <c r="AC12" s="11" t="e">
        <f t="shared" si="16"/>
        <v>#REF!</v>
      </c>
      <c r="AD12" s="11" t="e">
        <f t="shared" si="17"/>
        <v>#REF!</v>
      </c>
      <c r="AE12" s="11">
        <f t="shared" si="18"/>
        <v>21</v>
      </c>
      <c r="AF12" s="7" t="e">
        <f>#REF!</f>
        <v>#REF!</v>
      </c>
      <c r="AG12" s="7" t="e">
        <f t="shared" si="19"/>
        <v>#REF!</v>
      </c>
      <c r="AH12" s="8" t="e">
        <f>100*#REF!/#REF!</f>
        <v>#REF!</v>
      </c>
      <c r="AI12" s="11" t="e">
        <f t="shared" si="20"/>
        <v>#REF!</v>
      </c>
      <c r="AJ12" s="11" t="e">
        <f t="shared" si="21"/>
        <v>#REF!</v>
      </c>
      <c r="AK12" s="11">
        <f t="shared" si="22"/>
        <v>21</v>
      </c>
      <c r="AL12" s="7" t="e">
        <f>#REF!</f>
        <v>#REF!</v>
      </c>
      <c r="AM12" s="7" t="e">
        <f t="shared" si="23"/>
        <v>#REF!</v>
      </c>
      <c r="AN12" s="8" t="e">
        <f>#REF!</f>
        <v>#REF!</v>
      </c>
      <c r="AO12" s="11" t="e">
        <f t="shared" si="24"/>
        <v>#REF!</v>
      </c>
      <c r="AP12" s="11" t="e">
        <f t="shared" si="25"/>
        <v>#REF!</v>
      </c>
      <c r="AQ12" s="11">
        <f t="shared" si="26"/>
        <v>21</v>
      </c>
      <c r="AR12" s="7" t="e">
        <f>#REF!</f>
        <v>#REF!</v>
      </c>
      <c r="AS12" s="7" t="e">
        <f t="shared" si="27"/>
        <v>#REF!</v>
      </c>
      <c r="AT12" s="8" t="e">
        <f>#REF!</f>
        <v>#REF!</v>
      </c>
      <c r="AU12" s="11" t="e">
        <f t="shared" si="28"/>
        <v>#REF!</v>
      </c>
      <c r="AV12" s="11" t="e">
        <f t="shared" si="29"/>
        <v>#REF!</v>
      </c>
      <c r="AW12" s="11">
        <f t="shared" si="30"/>
        <v>21</v>
      </c>
      <c r="AX12" s="7" t="e">
        <f>#REF!</f>
        <v>#REF!</v>
      </c>
      <c r="AY12" s="7" t="e">
        <f t="shared" si="31"/>
        <v>#REF!</v>
      </c>
      <c r="AZ12" s="8" t="e">
        <f>#REF!</f>
        <v>#REF!</v>
      </c>
      <c r="BA12" s="11" t="e">
        <f t="shared" si="32"/>
        <v>#REF!</v>
      </c>
      <c r="BB12" s="11" t="e">
        <f t="shared" si="33"/>
        <v>#REF!</v>
      </c>
      <c r="BC12" s="11">
        <f t="shared" si="34"/>
        <v>21</v>
      </c>
      <c r="BD12" s="7" t="e">
        <f>#REF!</f>
        <v>#REF!</v>
      </c>
      <c r="BE12" s="7" t="e">
        <f t="shared" si="35"/>
        <v>#REF!</v>
      </c>
      <c r="BF12" s="8" t="e">
        <f>#REF!</f>
        <v>#REF!</v>
      </c>
      <c r="BG12" s="11" t="e">
        <f t="shared" si="36"/>
        <v>#REF!</v>
      </c>
      <c r="BH12" s="11" t="e">
        <f t="shared" si="37"/>
        <v>#REF!</v>
      </c>
      <c r="BI12" s="11">
        <f t="shared" si="38"/>
        <v>21</v>
      </c>
      <c r="BJ12" s="7" t="e">
        <f>#REF!</f>
        <v>#REF!</v>
      </c>
      <c r="BK12" s="7" t="e">
        <f t="shared" si="39"/>
        <v>#REF!</v>
      </c>
      <c r="BL12" s="8" t="e">
        <f>#REF!</f>
        <v>#REF!</v>
      </c>
      <c r="BM12" s="11" t="e">
        <f t="shared" si="40"/>
        <v>#REF!</v>
      </c>
      <c r="BN12" s="11" t="e">
        <f t="shared" si="41"/>
        <v>#REF!</v>
      </c>
      <c r="BO12" s="11">
        <f t="shared" si="42"/>
        <v>21</v>
      </c>
      <c r="BP12" s="7" t="e">
        <f>#REF!</f>
        <v>#REF!</v>
      </c>
      <c r="BQ12" s="7" t="e">
        <f t="shared" si="43"/>
        <v>#REF!</v>
      </c>
      <c r="BR12" s="8" t="e">
        <f>#REF!</f>
        <v>#REF!</v>
      </c>
      <c r="BS12" s="11" t="e">
        <f t="shared" si="44"/>
        <v>#REF!</v>
      </c>
      <c r="BT12" s="11" t="e">
        <f t="shared" si="45"/>
        <v>#REF!</v>
      </c>
      <c r="BU12" s="11">
        <f t="shared" si="46"/>
        <v>21</v>
      </c>
      <c r="BV12" s="7" t="e">
        <f>#REF!</f>
        <v>#REF!</v>
      </c>
      <c r="BW12" s="7" t="e">
        <f t="shared" si="47"/>
        <v>#REF!</v>
      </c>
      <c r="BX12" s="8" t="e">
        <f>#REF!</f>
        <v>#REF!</v>
      </c>
      <c r="BY12" s="11" t="e">
        <f t="shared" si="48"/>
        <v>#REF!</v>
      </c>
      <c r="BZ12" s="11" t="e">
        <f t="shared" si="49"/>
        <v>#REF!</v>
      </c>
      <c r="CA12" s="11">
        <f t="shared" si="50"/>
        <v>21</v>
      </c>
      <c r="CB12" s="7" t="e">
        <f>#REF!</f>
        <v>#REF!</v>
      </c>
      <c r="CC12" s="7" t="e">
        <f t="shared" si="51"/>
        <v>#REF!</v>
      </c>
      <c r="CD12" s="8" t="e">
        <f>#REF!</f>
        <v>#REF!</v>
      </c>
      <c r="CE12" s="11" t="e">
        <f t="shared" si="52"/>
        <v>#REF!</v>
      </c>
      <c r="CF12" s="11" t="e">
        <f t="shared" si="53"/>
        <v>#REF!</v>
      </c>
      <c r="CG12" s="11">
        <f t="shared" si="54"/>
        <v>21</v>
      </c>
      <c r="CH12" s="7" t="e">
        <f>#REF!</f>
        <v>#REF!</v>
      </c>
      <c r="CI12" s="7" t="e">
        <f t="shared" si="55"/>
        <v>#REF!</v>
      </c>
      <c r="CJ12" s="8" t="e">
        <f>#REF!</f>
        <v>#REF!</v>
      </c>
      <c r="CK12" s="11" t="e">
        <f t="shared" si="56"/>
        <v>#REF!</v>
      </c>
      <c r="CL12" s="11" t="e">
        <f t="shared" si="57"/>
        <v>#REF!</v>
      </c>
      <c r="CM12" s="11">
        <f t="shared" si="58"/>
        <v>21</v>
      </c>
      <c r="CN12" s="7" t="e">
        <f>#REF!</f>
        <v>#REF!</v>
      </c>
      <c r="CO12" s="7" t="e">
        <f t="shared" si="59"/>
        <v>#REF!</v>
      </c>
      <c r="CP12" s="8" t="e">
        <f>#REF!</f>
        <v>#REF!</v>
      </c>
      <c r="CQ12" s="11" t="e">
        <f t="shared" si="60"/>
        <v>#REF!</v>
      </c>
      <c r="CR12" s="11" t="e">
        <f t="shared" si="61"/>
        <v>#REF!</v>
      </c>
      <c r="CS12" s="11">
        <f t="shared" si="62"/>
        <v>21</v>
      </c>
      <c r="CT12" s="7" t="e">
        <f>#REF!</f>
        <v>#REF!</v>
      </c>
      <c r="CU12" s="7" t="e">
        <f t="shared" si="63"/>
        <v>#REF!</v>
      </c>
      <c r="CV12" s="8" t="e">
        <f>#REF!</f>
        <v>#REF!</v>
      </c>
      <c r="CW12" s="11" t="e">
        <f t="shared" si="64"/>
        <v>#REF!</v>
      </c>
      <c r="CX12" s="11" t="e">
        <f t="shared" si="65"/>
        <v>#REF!</v>
      </c>
      <c r="CY12" s="11">
        <f t="shared" si="66"/>
        <v>21</v>
      </c>
      <c r="CZ12" s="7" t="e">
        <f>#REF!</f>
        <v>#REF!</v>
      </c>
      <c r="DA12" s="7" t="e">
        <f t="shared" si="67"/>
        <v>#REF!</v>
      </c>
      <c r="DB12" s="8" t="e">
        <f>#REF!</f>
        <v>#REF!</v>
      </c>
      <c r="DC12" s="11" t="e">
        <f t="shared" si="68"/>
        <v>#REF!</v>
      </c>
      <c r="DD12" s="11" t="e">
        <f t="shared" si="69"/>
        <v>#REF!</v>
      </c>
      <c r="DE12" s="11">
        <f t="shared" si="70"/>
        <v>21</v>
      </c>
      <c r="DF12" s="7" t="e">
        <f>#REF!</f>
        <v>#REF!</v>
      </c>
      <c r="DG12" s="7" t="e">
        <f t="shared" si="71"/>
        <v>#REF!</v>
      </c>
      <c r="DH12" s="8" t="e">
        <f>#REF!</f>
        <v>#REF!</v>
      </c>
      <c r="DI12" s="11" t="e">
        <f t="shared" si="72"/>
        <v>#REF!</v>
      </c>
      <c r="DJ12" s="11" t="e">
        <f t="shared" si="73"/>
        <v>#REF!</v>
      </c>
      <c r="DK12" s="11">
        <f t="shared" si="74"/>
        <v>21</v>
      </c>
      <c r="DL12" s="7" t="e">
        <f>#REF!</f>
        <v>#REF!</v>
      </c>
      <c r="DM12" s="7" t="e">
        <f t="shared" si="75"/>
        <v>#REF!</v>
      </c>
      <c r="DN12" s="8" t="e">
        <f>#REF!</f>
        <v>#REF!</v>
      </c>
      <c r="DO12" s="11" t="e">
        <f t="shared" si="76"/>
        <v>#REF!</v>
      </c>
      <c r="DP12" s="11" t="e">
        <f t="shared" si="77"/>
        <v>#REF!</v>
      </c>
      <c r="DQ12" s="11">
        <f t="shared" si="78"/>
        <v>21</v>
      </c>
      <c r="DR12" s="7" t="e">
        <f>#REF!</f>
        <v>#REF!</v>
      </c>
      <c r="DS12" s="7" t="e">
        <f t="shared" si="79"/>
        <v>#REF!</v>
      </c>
      <c r="DT12" s="8" t="e">
        <f>#REF!</f>
        <v>#REF!</v>
      </c>
      <c r="DU12" s="11" t="e">
        <f t="shared" si="80"/>
        <v>#REF!</v>
      </c>
      <c r="DV12" s="11" t="e">
        <f t="shared" si="81"/>
        <v>#REF!</v>
      </c>
      <c r="DW12" s="11">
        <f t="shared" si="82"/>
        <v>21</v>
      </c>
      <c r="DX12" s="7" t="e">
        <f>#REF!</f>
        <v>#REF!</v>
      </c>
      <c r="DY12" s="7" t="e">
        <f t="shared" si="83"/>
        <v>#REF!</v>
      </c>
      <c r="DZ12" s="8" t="e">
        <f>#REF!</f>
        <v>#REF!</v>
      </c>
      <c r="EA12" s="11" t="e">
        <f t="shared" si="84"/>
        <v>#REF!</v>
      </c>
      <c r="EB12" s="11" t="e">
        <f t="shared" si="85"/>
        <v>#REF!</v>
      </c>
      <c r="EC12" s="11">
        <f t="shared" si="86"/>
        <v>21</v>
      </c>
      <c r="ED12" s="7" t="e">
        <f>#REF!</f>
        <v>#REF!</v>
      </c>
      <c r="EE12" s="7" t="e">
        <f t="shared" si="87"/>
        <v>#REF!</v>
      </c>
      <c r="EF12" s="8" t="e">
        <f>#REF!</f>
        <v>#REF!</v>
      </c>
      <c r="EG12" s="11" t="e">
        <f t="shared" si="88"/>
        <v>#REF!</v>
      </c>
      <c r="EH12" s="11" t="e">
        <f t="shared" si="89"/>
        <v>#REF!</v>
      </c>
      <c r="EI12" s="11">
        <f t="shared" si="90"/>
        <v>21</v>
      </c>
      <c r="EJ12" s="7" t="e">
        <f t="shared" si="91"/>
        <v>#REF!</v>
      </c>
      <c r="EK12" s="8" t="e">
        <f>#REF!</f>
        <v>#REF!</v>
      </c>
      <c r="EL12" s="11" t="e">
        <f t="shared" si="92"/>
        <v>#REF!</v>
      </c>
      <c r="EM12" s="11" t="e">
        <f t="shared" si="93"/>
        <v>#REF!</v>
      </c>
      <c r="EN12" s="11">
        <f t="shared" si="94"/>
        <v>21</v>
      </c>
    </row>
    <row r="13" spans="1:144" x14ac:dyDescent="0.3">
      <c r="A13" s="7">
        <v>12</v>
      </c>
      <c r="B13" s="7" t="e">
        <f>#REF!</f>
        <v>#REF!</v>
      </c>
      <c r="C13" s="8" t="e">
        <f>100*#REF!/#REF!</f>
        <v>#REF!</v>
      </c>
      <c r="D13" s="11" t="e">
        <f t="shared" si="0"/>
        <v>#REF!</v>
      </c>
      <c r="E13" s="11" t="e">
        <f t="shared" si="1"/>
        <v>#REF!</v>
      </c>
      <c r="F13" s="11">
        <f t="shared" si="2"/>
        <v>21</v>
      </c>
      <c r="G13" s="7" t="e">
        <f>#REF!</f>
        <v>#REF!</v>
      </c>
      <c r="H13" s="7" t="e">
        <f t="shared" si="3"/>
        <v>#REF!</v>
      </c>
      <c r="I13" s="8" t="e">
        <f>100*#REF!/#REF!</f>
        <v>#REF!</v>
      </c>
      <c r="J13" s="11" t="e">
        <f t="shared" si="4"/>
        <v>#REF!</v>
      </c>
      <c r="K13" s="11" t="e">
        <f t="shared" si="5"/>
        <v>#REF!</v>
      </c>
      <c r="L13" s="11">
        <f t="shared" si="6"/>
        <v>21</v>
      </c>
      <c r="M13" s="7" t="e">
        <f>#REF!</f>
        <v>#REF!</v>
      </c>
      <c r="N13" s="7" t="e">
        <f>#REF!</f>
        <v>#REF!</v>
      </c>
      <c r="O13" s="7" t="e">
        <f t="shared" si="7"/>
        <v>#REF!</v>
      </c>
      <c r="P13" s="8" t="e">
        <f>#REF!</f>
        <v>#REF!</v>
      </c>
      <c r="Q13" s="11" t="e">
        <f t="shared" si="8"/>
        <v>#REF!</v>
      </c>
      <c r="R13" s="11" t="e">
        <f t="shared" si="9"/>
        <v>#REF!</v>
      </c>
      <c r="S13" s="11">
        <f t="shared" si="10"/>
        <v>21</v>
      </c>
      <c r="T13" s="7" t="e">
        <f>#REF!</f>
        <v>#REF!</v>
      </c>
      <c r="U13" s="7" t="e">
        <f t="shared" si="11"/>
        <v>#REF!</v>
      </c>
      <c r="V13" s="8" t="e">
        <f>#REF!</f>
        <v>#REF!</v>
      </c>
      <c r="W13" s="11" t="e">
        <f t="shared" si="12"/>
        <v>#REF!</v>
      </c>
      <c r="X13" s="11" t="e">
        <f t="shared" si="13"/>
        <v>#REF!</v>
      </c>
      <c r="Y13" s="11">
        <f t="shared" si="14"/>
        <v>21</v>
      </c>
      <c r="Z13" s="7" t="e">
        <f>#REF!</f>
        <v>#REF!</v>
      </c>
      <c r="AA13" s="7" t="e">
        <f t="shared" si="15"/>
        <v>#REF!</v>
      </c>
      <c r="AB13" s="8" t="e">
        <f>100*#REF!/#REF!</f>
        <v>#REF!</v>
      </c>
      <c r="AC13" s="11" t="e">
        <f t="shared" si="16"/>
        <v>#REF!</v>
      </c>
      <c r="AD13" s="11" t="e">
        <f t="shared" si="17"/>
        <v>#REF!</v>
      </c>
      <c r="AE13" s="11">
        <f t="shared" si="18"/>
        <v>21</v>
      </c>
      <c r="AF13" s="7" t="e">
        <f>#REF!</f>
        <v>#REF!</v>
      </c>
      <c r="AG13" s="7" t="e">
        <f t="shared" si="19"/>
        <v>#REF!</v>
      </c>
      <c r="AH13" s="8" t="e">
        <f>100*#REF!/#REF!</f>
        <v>#REF!</v>
      </c>
      <c r="AI13" s="11" t="e">
        <f t="shared" si="20"/>
        <v>#REF!</v>
      </c>
      <c r="AJ13" s="11" t="e">
        <f t="shared" si="21"/>
        <v>#REF!</v>
      </c>
      <c r="AK13" s="11">
        <f t="shared" si="22"/>
        <v>21</v>
      </c>
      <c r="AL13" s="7" t="e">
        <f>#REF!</f>
        <v>#REF!</v>
      </c>
      <c r="AM13" s="7" t="e">
        <f t="shared" si="23"/>
        <v>#REF!</v>
      </c>
      <c r="AN13" s="8" t="e">
        <f>#REF!</f>
        <v>#REF!</v>
      </c>
      <c r="AO13" s="11" t="e">
        <f t="shared" si="24"/>
        <v>#REF!</v>
      </c>
      <c r="AP13" s="11" t="e">
        <f t="shared" si="25"/>
        <v>#REF!</v>
      </c>
      <c r="AQ13" s="11">
        <f t="shared" si="26"/>
        <v>21</v>
      </c>
      <c r="AR13" s="7" t="e">
        <f>#REF!</f>
        <v>#REF!</v>
      </c>
      <c r="AS13" s="7" t="e">
        <f t="shared" si="27"/>
        <v>#REF!</v>
      </c>
      <c r="AT13" s="8" t="e">
        <f>#REF!</f>
        <v>#REF!</v>
      </c>
      <c r="AU13" s="11" t="e">
        <f t="shared" si="28"/>
        <v>#REF!</v>
      </c>
      <c r="AV13" s="11" t="e">
        <f t="shared" si="29"/>
        <v>#REF!</v>
      </c>
      <c r="AW13" s="11">
        <f t="shared" si="30"/>
        <v>21</v>
      </c>
      <c r="AX13" s="7" t="e">
        <f>#REF!</f>
        <v>#REF!</v>
      </c>
      <c r="AY13" s="7" t="e">
        <f t="shared" si="31"/>
        <v>#REF!</v>
      </c>
      <c r="AZ13" s="8" t="e">
        <f>#REF!</f>
        <v>#REF!</v>
      </c>
      <c r="BA13" s="11" t="e">
        <f t="shared" si="32"/>
        <v>#REF!</v>
      </c>
      <c r="BB13" s="11" t="e">
        <f t="shared" si="33"/>
        <v>#REF!</v>
      </c>
      <c r="BC13" s="11">
        <f t="shared" si="34"/>
        <v>21</v>
      </c>
      <c r="BD13" s="7" t="e">
        <f>#REF!</f>
        <v>#REF!</v>
      </c>
      <c r="BE13" s="7" t="e">
        <f t="shared" si="35"/>
        <v>#REF!</v>
      </c>
      <c r="BF13" s="8" t="e">
        <f>#REF!</f>
        <v>#REF!</v>
      </c>
      <c r="BG13" s="11" t="e">
        <f t="shared" si="36"/>
        <v>#REF!</v>
      </c>
      <c r="BH13" s="11" t="e">
        <f t="shared" si="37"/>
        <v>#REF!</v>
      </c>
      <c r="BI13" s="11">
        <f t="shared" si="38"/>
        <v>21</v>
      </c>
      <c r="BJ13" s="7" t="e">
        <f>#REF!</f>
        <v>#REF!</v>
      </c>
      <c r="BK13" s="7" t="e">
        <f t="shared" si="39"/>
        <v>#REF!</v>
      </c>
      <c r="BL13" s="8" t="e">
        <f>#REF!</f>
        <v>#REF!</v>
      </c>
      <c r="BM13" s="11" t="e">
        <f t="shared" si="40"/>
        <v>#REF!</v>
      </c>
      <c r="BN13" s="11" t="e">
        <f t="shared" si="41"/>
        <v>#REF!</v>
      </c>
      <c r="BO13" s="11">
        <f t="shared" si="42"/>
        <v>21</v>
      </c>
      <c r="BP13" s="7" t="e">
        <f>#REF!</f>
        <v>#REF!</v>
      </c>
      <c r="BQ13" s="7" t="e">
        <f t="shared" si="43"/>
        <v>#REF!</v>
      </c>
      <c r="BR13" s="8" t="e">
        <f>#REF!</f>
        <v>#REF!</v>
      </c>
      <c r="BS13" s="11" t="e">
        <f t="shared" si="44"/>
        <v>#REF!</v>
      </c>
      <c r="BT13" s="11" t="e">
        <f t="shared" si="45"/>
        <v>#REF!</v>
      </c>
      <c r="BU13" s="11">
        <f t="shared" si="46"/>
        <v>21</v>
      </c>
      <c r="BV13" s="7" t="e">
        <f>#REF!</f>
        <v>#REF!</v>
      </c>
      <c r="BW13" s="7" t="e">
        <f t="shared" si="47"/>
        <v>#REF!</v>
      </c>
      <c r="BX13" s="8" t="e">
        <f>#REF!</f>
        <v>#REF!</v>
      </c>
      <c r="BY13" s="11" t="e">
        <f t="shared" si="48"/>
        <v>#REF!</v>
      </c>
      <c r="BZ13" s="11" t="e">
        <f t="shared" si="49"/>
        <v>#REF!</v>
      </c>
      <c r="CA13" s="11">
        <f t="shared" si="50"/>
        <v>21</v>
      </c>
      <c r="CB13" s="7" t="e">
        <f>#REF!</f>
        <v>#REF!</v>
      </c>
      <c r="CC13" s="7" t="e">
        <f t="shared" si="51"/>
        <v>#REF!</v>
      </c>
      <c r="CD13" s="8" t="e">
        <f>#REF!</f>
        <v>#REF!</v>
      </c>
      <c r="CE13" s="11" t="e">
        <f t="shared" si="52"/>
        <v>#REF!</v>
      </c>
      <c r="CF13" s="11" t="e">
        <f t="shared" si="53"/>
        <v>#REF!</v>
      </c>
      <c r="CG13" s="11">
        <f t="shared" si="54"/>
        <v>21</v>
      </c>
      <c r="CH13" s="7" t="e">
        <f>#REF!</f>
        <v>#REF!</v>
      </c>
      <c r="CI13" s="7" t="e">
        <f t="shared" si="55"/>
        <v>#REF!</v>
      </c>
      <c r="CJ13" s="8" t="e">
        <f>#REF!</f>
        <v>#REF!</v>
      </c>
      <c r="CK13" s="11" t="e">
        <f t="shared" si="56"/>
        <v>#REF!</v>
      </c>
      <c r="CL13" s="11" t="e">
        <f t="shared" si="57"/>
        <v>#REF!</v>
      </c>
      <c r="CM13" s="11">
        <f t="shared" si="58"/>
        <v>21</v>
      </c>
      <c r="CN13" s="7" t="e">
        <f>#REF!</f>
        <v>#REF!</v>
      </c>
      <c r="CO13" s="7" t="e">
        <f t="shared" si="59"/>
        <v>#REF!</v>
      </c>
      <c r="CP13" s="8" t="e">
        <f>#REF!</f>
        <v>#REF!</v>
      </c>
      <c r="CQ13" s="11" t="e">
        <f t="shared" si="60"/>
        <v>#REF!</v>
      </c>
      <c r="CR13" s="11" t="e">
        <f t="shared" si="61"/>
        <v>#REF!</v>
      </c>
      <c r="CS13" s="11">
        <f t="shared" si="62"/>
        <v>21</v>
      </c>
      <c r="CT13" s="7" t="e">
        <f>#REF!</f>
        <v>#REF!</v>
      </c>
      <c r="CU13" s="7" t="e">
        <f t="shared" si="63"/>
        <v>#REF!</v>
      </c>
      <c r="CV13" s="8" t="e">
        <f>#REF!</f>
        <v>#REF!</v>
      </c>
      <c r="CW13" s="11" t="e">
        <f t="shared" si="64"/>
        <v>#REF!</v>
      </c>
      <c r="CX13" s="11" t="e">
        <f t="shared" si="65"/>
        <v>#REF!</v>
      </c>
      <c r="CY13" s="11">
        <f t="shared" si="66"/>
        <v>21</v>
      </c>
      <c r="CZ13" s="7" t="e">
        <f>#REF!</f>
        <v>#REF!</v>
      </c>
      <c r="DA13" s="7" t="e">
        <f t="shared" si="67"/>
        <v>#REF!</v>
      </c>
      <c r="DB13" s="8" t="e">
        <f>#REF!</f>
        <v>#REF!</v>
      </c>
      <c r="DC13" s="11" t="e">
        <f t="shared" si="68"/>
        <v>#REF!</v>
      </c>
      <c r="DD13" s="11" t="e">
        <f t="shared" si="69"/>
        <v>#REF!</v>
      </c>
      <c r="DE13" s="11">
        <f t="shared" si="70"/>
        <v>21</v>
      </c>
      <c r="DF13" s="7" t="e">
        <f>#REF!</f>
        <v>#REF!</v>
      </c>
      <c r="DG13" s="7" t="e">
        <f t="shared" si="71"/>
        <v>#REF!</v>
      </c>
      <c r="DH13" s="8" t="e">
        <f>#REF!</f>
        <v>#REF!</v>
      </c>
      <c r="DI13" s="11" t="e">
        <f t="shared" si="72"/>
        <v>#REF!</v>
      </c>
      <c r="DJ13" s="11" t="e">
        <f t="shared" si="73"/>
        <v>#REF!</v>
      </c>
      <c r="DK13" s="11">
        <f t="shared" si="74"/>
        <v>21</v>
      </c>
      <c r="DL13" s="7" t="e">
        <f>#REF!</f>
        <v>#REF!</v>
      </c>
      <c r="DM13" s="7" t="e">
        <f t="shared" si="75"/>
        <v>#REF!</v>
      </c>
      <c r="DN13" s="8" t="e">
        <f>#REF!</f>
        <v>#REF!</v>
      </c>
      <c r="DO13" s="11" t="e">
        <f t="shared" si="76"/>
        <v>#REF!</v>
      </c>
      <c r="DP13" s="11" t="e">
        <f t="shared" si="77"/>
        <v>#REF!</v>
      </c>
      <c r="DQ13" s="11">
        <f t="shared" si="78"/>
        <v>21</v>
      </c>
      <c r="DR13" s="7" t="e">
        <f>#REF!</f>
        <v>#REF!</v>
      </c>
      <c r="DS13" s="7" t="e">
        <f t="shared" si="79"/>
        <v>#REF!</v>
      </c>
      <c r="DT13" s="8" t="e">
        <f>#REF!</f>
        <v>#REF!</v>
      </c>
      <c r="DU13" s="11" t="e">
        <f t="shared" si="80"/>
        <v>#REF!</v>
      </c>
      <c r="DV13" s="11" t="e">
        <f t="shared" si="81"/>
        <v>#REF!</v>
      </c>
      <c r="DW13" s="11">
        <f t="shared" si="82"/>
        <v>21</v>
      </c>
      <c r="DX13" s="7" t="e">
        <f>#REF!</f>
        <v>#REF!</v>
      </c>
      <c r="DY13" s="7" t="e">
        <f t="shared" si="83"/>
        <v>#REF!</v>
      </c>
      <c r="DZ13" s="8" t="e">
        <f>#REF!</f>
        <v>#REF!</v>
      </c>
      <c r="EA13" s="11" t="e">
        <f t="shared" si="84"/>
        <v>#REF!</v>
      </c>
      <c r="EB13" s="11" t="e">
        <f t="shared" si="85"/>
        <v>#REF!</v>
      </c>
      <c r="EC13" s="11">
        <f t="shared" si="86"/>
        <v>21</v>
      </c>
      <c r="ED13" s="7" t="e">
        <f>#REF!</f>
        <v>#REF!</v>
      </c>
      <c r="EE13" s="7" t="e">
        <f t="shared" si="87"/>
        <v>#REF!</v>
      </c>
      <c r="EF13" s="8" t="e">
        <f>#REF!</f>
        <v>#REF!</v>
      </c>
      <c r="EG13" s="11" t="e">
        <f t="shared" si="88"/>
        <v>#REF!</v>
      </c>
      <c r="EH13" s="11" t="e">
        <f t="shared" si="89"/>
        <v>#REF!</v>
      </c>
      <c r="EI13" s="11">
        <f t="shared" si="90"/>
        <v>21</v>
      </c>
      <c r="EJ13" s="7" t="e">
        <f t="shared" si="91"/>
        <v>#REF!</v>
      </c>
      <c r="EK13" s="8" t="e">
        <f>#REF!</f>
        <v>#REF!</v>
      </c>
      <c r="EL13" s="11" t="e">
        <f t="shared" si="92"/>
        <v>#REF!</v>
      </c>
      <c r="EM13" s="11" t="e">
        <f t="shared" si="93"/>
        <v>#REF!</v>
      </c>
      <c r="EN13" s="11">
        <f t="shared" si="94"/>
        <v>21</v>
      </c>
    </row>
    <row r="14" spans="1:144" x14ac:dyDescent="0.3">
      <c r="A14" s="7">
        <v>13</v>
      </c>
      <c r="B14" s="7" t="e">
        <f>#REF!</f>
        <v>#REF!</v>
      </c>
      <c r="C14" s="8" t="e">
        <f>100*#REF!/#REF!</f>
        <v>#REF!</v>
      </c>
      <c r="D14" s="11" t="e">
        <f t="shared" si="0"/>
        <v>#REF!</v>
      </c>
      <c r="E14" s="11" t="e">
        <f t="shared" si="1"/>
        <v>#REF!</v>
      </c>
      <c r="F14" s="11">
        <f t="shared" si="2"/>
        <v>21</v>
      </c>
      <c r="G14" s="7" t="e">
        <f>#REF!</f>
        <v>#REF!</v>
      </c>
      <c r="H14" s="7" t="e">
        <f t="shared" si="3"/>
        <v>#REF!</v>
      </c>
      <c r="I14" s="8" t="e">
        <f>100*#REF!/#REF!</f>
        <v>#REF!</v>
      </c>
      <c r="J14" s="11" t="e">
        <f t="shared" si="4"/>
        <v>#REF!</v>
      </c>
      <c r="K14" s="11" t="e">
        <f t="shared" si="5"/>
        <v>#REF!</v>
      </c>
      <c r="L14" s="11">
        <f t="shared" si="6"/>
        <v>21</v>
      </c>
      <c r="M14" s="7" t="e">
        <f>#REF!</f>
        <v>#REF!</v>
      </c>
      <c r="N14" s="7" t="e">
        <f>#REF!</f>
        <v>#REF!</v>
      </c>
      <c r="O14" s="7" t="e">
        <f t="shared" si="7"/>
        <v>#REF!</v>
      </c>
      <c r="P14" s="8" t="e">
        <f>#REF!</f>
        <v>#REF!</v>
      </c>
      <c r="Q14" s="11" t="e">
        <f t="shared" si="8"/>
        <v>#REF!</v>
      </c>
      <c r="R14" s="11" t="e">
        <f t="shared" si="9"/>
        <v>#REF!</v>
      </c>
      <c r="S14" s="11">
        <f t="shared" si="10"/>
        <v>21</v>
      </c>
      <c r="T14" s="7" t="e">
        <f>#REF!</f>
        <v>#REF!</v>
      </c>
      <c r="U14" s="7" t="e">
        <f t="shared" si="11"/>
        <v>#REF!</v>
      </c>
      <c r="V14" s="8" t="e">
        <f>#REF!</f>
        <v>#REF!</v>
      </c>
      <c r="W14" s="11" t="e">
        <f t="shared" si="12"/>
        <v>#REF!</v>
      </c>
      <c r="X14" s="11" t="e">
        <f t="shared" si="13"/>
        <v>#REF!</v>
      </c>
      <c r="Y14" s="11">
        <f t="shared" si="14"/>
        <v>21</v>
      </c>
      <c r="Z14" s="7" t="e">
        <f>#REF!</f>
        <v>#REF!</v>
      </c>
      <c r="AA14" s="7" t="e">
        <f t="shared" si="15"/>
        <v>#REF!</v>
      </c>
      <c r="AB14" s="8" t="e">
        <f>100*#REF!/#REF!</f>
        <v>#REF!</v>
      </c>
      <c r="AC14" s="11" t="e">
        <f t="shared" si="16"/>
        <v>#REF!</v>
      </c>
      <c r="AD14" s="11" t="e">
        <f t="shared" si="17"/>
        <v>#REF!</v>
      </c>
      <c r="AE14" s="11">
        <f t="shared" si="18"/>
        <v>21</v>
      </c>
      <c r="AF14" s="7" t="e">
        <f>#REF!</f>
        <v>#REF!</v>
      </c>
      <c r="AG14" s="7" t="e">
        <f t="shared" si="19"/>
        <v>#REF!</v>
      </c>
      <c r="AH14" s="8" t="e">
        <f>100*#REF!/#REF!</f>
        <v>#REF!</v>
      </c>
      <c r="AI14" s="11" t="e">
        <f t="shared" si="20"/>
        <v>#REF!</v>
      </c>
      <c r="AJ14" s="11" t="e">
        <f t="shared" si="21"/>
        <v>#REF!</v>
      </c>
      <c r="AK14" s="11">
        <f t="shared" si="22"/>
        <v>21</v>
      </c>
      <c r="AL14" s="7" t="e">
        <f>#REF!</f>
        <v>#REF!</v>
      </c>
      <c r="AM14" s="7" t="e">
        <f t="shared" si="23"/>
        <v>#REF!</v>
      </c>
      <c r="AN14" s="8" t="e">
        <f>#REF!</f>
        <v>#REF!</v>
      </c>
      <c r="AO14" s="11" t="e">
        <f t="shared" si="24"/>
        <v>#REF!</v>
      </c>
      <c r="AP14" s="11" t="e">
        <f t="shared" si="25"/>
        <v>#REF!</v>
      </c>
      <c r="AQ14" s="11">
        <f t="shared" si="26"/>
        <v>21</v>
      </c>
      <c r="AR14" s="7" t="e">
        <f>#REF!</f>
        <v>#REF!</v>
      </c>
      <c r="AS14" s="7" t="e">
        <f t="shared" si="27"/>
        <v>#REF!</v>
      </c>
      <c r="AT14" s="8" t="e">
        <f>#REF!</f>
        <v>#REF!</v>
      </c>
      <c r="AU14" s="11" t="e">
        <f t="shared" si="28"/>
        <v>#REF!</v>
      </c>
      <c r="AV14" s="11" t="e">
        <f t="shared" si="29"/>
        <v>#REF!</v>
      </c>
      <c r="AW14" s="11">
        <f t="shared" si="30"/>
        <v>21</v>
      </c>
      <c r="AX14" s="7" t="e">
        <f>#REF!</f>
        <v>#REF!</v>
      </c>
      <c r="AY14" s="7" t="e">
        <f t="shared" si="31"/>
        <v>#REF!</v>
      </c>
      <c r="AZ14" s="8" t="e">
        <f>#REF!</f>
        <v>#REF!</v>
      </c>
      <c r="BA14" s="11" t="e">
        <f t="shared" si="32"/>
        <v>#REF!</v>
      </c>
      <c r="BB14" s="11" t="e">
        <f t="shared" si="33"/>
        <v>#REF!</v>
      </c>
      <c r="BC14" s="11">
        <f t="shared" si="34"/>
        <v>21</v>
      </c>
      <c r="BD14" s="7" t="e">
        <f>#REF!</f>
        <v>#REF!</v>
      </c>
      <c r="BE14" s="7" t="e">
        <f t="shared" si="35"/>
        <v>#REF!</v>
      </c>
      <c r="BF14" s="8" t="e">
        <f>#REF!</f>
        <v>#REF!</v>
      </c>
      <c r="BG14" s="11" t="e">
        <f t="shared" si="36"/>
        <v>#REF!</v>
      </c>
      <c r="BH14" s="11" t="e">
        <f t="shared" si="37"/>
        <v>#REF!</v>
      </c>
      <c r="BI14" s="11">
        <f t="shared" si="38"/>
        <v>21</v>
      </c>
      <c r="BJ14" s="7" t="e">
        <f>#REF!</f>
        <v>#REF!</v>
      </c>
      <c r="BK14" s="7" t="e">
        <f t="shared" si="39"/>
        <v>#REF!</v>
      </c>
      <c r="BL14" s="8" t="e">
        <f>#REF!</f>
        <v>#REF!</v>
      </c>
      <c r="BM14" s="11" t="e">
        <f t="shared" si="40"/>
        <v>#REF!</v>
      </c>
      <c r="BN14" s="11" t="e">
        <f t="shared" si="41"/>
        <v>#REF!</v>
      </c>
      <c r="BO14" s="11">
        <f t="shared" si="42"/>
        <v>21</v>
      </c>
      <c r="BP14" s="7" t="e">
        <f>#REF!</f>
        <v>#REF!</v>
      </c>
      <c r="BQ14" s="7" t="e">
        <f t="shared" si="43"/>
        <v>#REF!</v>
      </c>
      <c r="BR14" s="8" t="e">
        <f>#REF!</f>
        <v>#REF!</v>
      </c>
      <c r="BS14" s="11" t="e">
        <f t="shared" si="44"/>
        <v>#REF!</v>
      </c>
      <c r="BT14" s="11" t="e">
        <f t="shared" si="45"/>
        <v>#REF!</v>
      </c>
      <c r="BU14" s="11">
        <f t="shared" si="46"/>
        <v>21</v>
      </c>
      <c r="BV14" s="7" t="e">
        <f>#REF!</f>
        <v>#REF!</v>
      </c>
      <c r="BW14" s="7" t="e">
        <f t="shared" si="47"/>
        <v>#REF!</v>
      </c>
      <c r="BX14" s="8" t="e">
        <f>#REF!</f>
        <v>#REF!</v>
      </c>
      <c r="BY14" s="11" t="e">
        <f t="shared" si="48"/>
        <v>#REF!</v>
      </c>
      <c r="BZ14" s="11" t="e">
        <f t="shared" si="49"/>
        <v>#REF!</v>
      </c>
      <c r="CA14" s="11">
        <f t="shared" si="50"/>
        <v>21</v>
      </c>
      <c r="CB14" s="7" t="e">
        <f>#REF!</f>
        <v>#REF!</v>
      </c>
      <c r="CC14" s="7" t="e">
        <f t="shared" si="51"/>
        <v>#REF!</v>
      </c>
      <c r="CD14" s="8" t="e">
        <f>#REF!</f>
        <v>#REF!</v>
      </c>
      <c r="CE14" s="11" t="e">
        <f t="shared" si="52"/>
        <v>#REF!</v>
      </c>
      <c r="CF14" s="11" t="e">
        <f t="shared" si="53"/>
        <v>#REF!</v>
      </c>
      <c r="CG14" s="11">
        <f t="shared" si="54"/>
        <v>21</v>
      </c>
      <c r="CH14" s="7" t="e">
        <f>#REF!</f>
        <v>#REF!</v>
      </c>
      <c r="CI14" s="7" t="e">
        <f t="shared" si="55"/>
        <v>#REF!</v>
      </c>
      <c r="CJ14" s="8" t="e">
        <f>#REF!</f>
        <v>#REF!</v>
      </c>
      <c r="CK14" s="11" t="e">
        <f t="shared" si="56"/>
        <v>#REF!</v>
      </c>
      <c r="CL14" s="11" t="e">
        <f t="shared" si="57"/>
        <v>#REF!</v>
      </c>
      <c r="CM14" s="11">
        <f t="shared" si="58"/>
        <v>21</v>
      </c>
      <c r="CN14" s="7" t="e">
        <f>#REF!</f>
        <v>#REF!</v>
      </c>
      <c r="CO14" s="7" t="e">
        <f t="shared" si="59"/>
        <v>#REF!</v>
      </c>
      <c r="CP14" s="8" t="e">
        <f>#REF!</f>
        <v>#REF!</v>
      </c>
      <c r="CQ14" s="11" t="e">
        <f t="shared" si="60"/>
        <v>#REF!</v>
      </c>
      <c r="CR14" s="11" t="e">
        <f t="shared" si="61"/>
        <v>#REF!</v>
      </c>
      <c r="CS14" s="11">
        <f t="shared" si="62"/>
        <v>21</v>
      </c>
      <c r="CT14" s="7" t="e">
        <f>#REF!</f>
        <v>#REF!</v>
      </c>
      <c r="CU14" s="7" t="e">
        <f t="shared" si="63"/>
        <v>#REF!</v>
      </c>
      <c r="CV14" s="8" t="e">
        <f>#REF!</f>
        <v>#REF!</v>
      </c>
      <c r="CW14" s="11" t="e">
        <f t="shared" si="64"/>
        <v>#REF!</v>
      </c>
      <c r="CX14" s="11" t="e">
        <f t="shared" si="65"/>
        <v>#REF!</v>
      </c>
      <c r="CY14" s="11">
        <f t="shared" si="66"/>
        <v>21</v>
      </c>
      <c r="CZ14" s="7" t="e">
        <f>#REF!</f>
        <v>#REF!</v>
      </c>
      <c r="DA14" s="7" t="e">
        <f t="shared" si="67"/>
        <v>#REF!</v>
      </c>
      <c r="DB14" s="8" t="e">
        <f>#REF!</f>
        <v>#REF!</v>
      </c>
      <c r="DC14" s="11" t="e">
        <f t="shared" si="68"/>
        <v>#REF!</v>
      </c>
      <c r="DD14" s="11" t="e">
        <f t="shared" si="69"/>
        <v>#REF!</v>
      </c>
      <c r="DE14" s="11">
        <f t="shared" si="70"/>
        <v>21</v>
      </c>
      <c r="DF14" s="7" t="e">
        <f>#REF!</f>
        <v>#REF!</v>
      </c>
      <c r="DG14" s="7" t="e">
        <f t="shared" si="71"/>
        <v>#REF!</v>
      </c>
      <c r="DH14" s="8" t="e">
        <f>#REF!</f>
        <v>#REF!</v>
      </c>
      <c r="DI14" s="11" t="e">
        <f t="shared" si="72"/>
        <v>#REF!</v>
      </c>
      <c r="DJ14" s="11" t="e">
        <f t="shared" si="73"/>
        <v>#REF!</v>
      </c>
      <c r="DK14" s="11">
        <f t="shared" si="74"/>
        <v>21</v>
      </c>
      <c r="DL14" s="7" t="e">
        <f>#REF!</f>
        <v>#REF!</v>
      </c>
      <c r="DM14" s="7" t="e">
        <f t="shared" si="75"/>
        <v>#REF!</v>
      </c>
      <c r="DN14" s="8" t="e">
        <f>#REF!</f>
        <v>#REF!</v>
      </c>
      <c r="DO14" s="11" t="e">
        <f t="shared" si="76"/>
        <v>#REF!</v>
      </c>
      <c r="DP14" s="11" t="e">
        <f t="shared" si="77"/>
        <v>#REF!</v>
      </c>
      <c r="DQ14" s="11">
        <f t="shared" si="78"/>
        <v>21</v>
      </c>
      <c r="DR14" s="7" t="e">
        <f>#REF!</f>
        <v>#REF!</v>
      </c>
      <c r="DS14" s="7" t="e">
        <f t="shared" si="79"/>
        <v>#REF!</v>
      </c>
      <c r="DT14" s="8" t="e">
        <f>#REF!</f>
        <v>#REF!</v>
      </c>
      <c r="DU14" s="11" t="e">
        <f t="shared" si="80"/>
        <v>#REF!</v>
      </c>
      <c r="DV14" s="11" t="e">
        <f t="shared" si="81"/>
        <v>#REF!</v>
      </c>
      <c r="DW14" s="11">
        <f t="shared" si="82"/>
        <v>21</v>
      </c>
      <c r="DX14" s="7" t="e">
        <f>#REF!</f>
        <v>#REF!</v>
      </c>
      <c r="DY14" s="7" t="e">
        <f t="shared" si="83"/>
        <v>#REF!</v>
      </c>
      <c r="DZ14" s="8" t="e">
        <f>#REF!</f>
        <v>#REF!</v>
      </c>
      <c r="EA14" s="11" t="e">
        <f t="shared" si="84"/>
        <v>#REF!</v>
      </c>
      <c r="EB14" s="11" t="e">
        <f t="shared" si="85"/>
        <v>#REF!</v>
      </c>
      <c r="EC14" s="11">
        <f t="shared" si="86"/>
        <v>21</v>
      </c>
      <c r="ED14" s="7" t="e">
        <f>#REF!</f>
        <v>#REF!</v>
      </c>
      <c r="EE14" s="7" t="e">
        <f t="shared" si="87"/>
        <v>#REF!</v>
      </c>
      <c r="EF14" s="8" t="e">
        <f>#REF!</f>
        <v>#REF!</v>
      </c>
      <c r="EG14" s="11" t="e">
        <f t="shared" si="88"/>
        <v>#REF!</v>
      </c>
      <c r="EH14" s="11" t="e">
        <f t="shared" si="89"/>
        <v>#REF!</v>
      </c>
      <c r="EI14" s="11">
        <f t="shared" si="90"/>
        <v>21</v>
      </c>
      <c r="EJ14" s="7" t="e">
        <f t="shared" si="91"/>
        <v>#REF!</v>
      </c>
      <c r="EK14" s="8" t="e">
        <f>#REF!</f>
        <v>#REF!</v>
      </c>
      <c r="EL14" s="11" t="e">
        <f t="shared" si="92"/>
        <v>#REF!</v>
      </c>
      <c r="EM14" s="11" t="e">
        <f t="shared" si="93"/>
        <v>#REF!</v>
      </c>
      <c r="EN14" s="11">
        <f t="shared" si="94"/>
        <v>21</v>
      </c>
    </row>
    <row r="15" spans="1:144" x14ac:dyDescent="0.3">
      <c r="A15" s="7">
        <v>14</v>
      </c>
      <c r="B15" s="7" t="e">
        <f>#REF!</f>
        <v>#REF!</v>
      </c>
      <c r="C15" s="8" t="e">
        <f>100*#REF!/#REF!</f>
        <v>#REF!</v>
      </c>
      <c r="D15" s="11" t="e">
        <f t="shared" si="0"/>
        <v>#REF!</v>
      </c>
      <c r="E15" s="11" t="e">
        <f t="shared" si="1"/>
        <v>#REF!</v>
      </c>
      <c r="F15" s="11">
        <f t="shared" si="2"/>
        <v>21</v>
      </c>
      <c r="G15" s="7" t="e">
        <f>#REF!</f>
        <v>#REF!</v>
      </c>
      <c r="H15" s="7" t="e">
        <f t="shared" si="3"/>
        <v>#REF!</v>
      </c>
      <c r="I15" s="8" t="e">
        <f>100*#REF!/#REF!</f>
        <v>#REF!</v>
      </c>
      <c r="J15" s="11" t="e">
        <f t="shared" si="4"/>
        <v>#REF!</v>
      </c>
      <c r="K15" s="11" t="e">
        <f t="shared" si="5"/>
        <v>#REF!</v>
      </c>
      <c r="L15" s="11">
        <f t="shared" si="6"/>
        <v>21</v>
      </c>
      <c r="M15" s="7" t="e">
        <f>#REF!</f>
        <v>#REF!</v>
      </c>
      <c r="N15" s="7" t="e">
        <f>#REF!</f>
        <v>#REF!</v>
      </c>
      <c r="O15" s="7" t="e">
        <f t="shared" si="7"/>
        <v>#REF!</v>
      </c>
      <c r="P15" s="8" t="e">
        <f>#REF!</f>
        <v>#REF!</v>
      </c>
      <c r="Q15" s="11" t="e">
        <f t="shared" si="8"/>
        <v>#REF!</v>
      </c>
      <c r="R15" s="11" t="e">
        <f t="shared" si="9"/>
        <v>#REF!</v>
      </c>
      <c r="S15" s="11">
        <f t="shared" si="10"/>
        <v>21</v>
      </c>
      <c r="T15" s="7" t="e">
        <f>#REF!</f>
        <v>#REF!</v>
      </c>
      <c r="U15" s="7" t="e">
        <f t="shared" si="11"/>
        <v>#REF!</v>
      </c>
      <c r="V15" s="8" t="e">
        <f>#REF!</f>
        <v>#REF!</v>
      </c>
      <c r="W15" s="11" t="e">
        <f t="shared" si="12"/>
        <v>#REF!</v>
      </c>
      <c r="X15" s="11" t="e">
        <f t="shared" si="13"/>
        <v>#REF!</v>
      </c>
      <c r="Y15" s="11">
        <f t="shared" si="14"/>
        <v>21</v>
      </c>
      <c r="Z15" s="7" t="e">
        <f>#REF!</f>
        <v>#REF!</v>
      </c>
      <c r="AA15" s="7" t="e">
        <f t="shared" si="15"/>
        <v>#REF!</v>
      </c>
      <c r="AB15" s="8" t="e">
        <f>100*#REF!/#REF!</f>
        <v>#REF!</v>
      </c>
      <c r="AC15" s="11" t="e">
        <f t="shared" si="16"/>
        <v>#REF!</v>
      </c>
      <c r="AD15" s="11" t="e">
        <f t="shared" si="17"/>
        <v>#REF!</v>
      </c>
      <c r="AE15" s="11">
        <f t="shared" si="18"/>
        <v>21</v>
      </c>
      <c r="AF15" s="7" t="e">
        <f>#REF!</f>
        <v>#REF!</v>
      </c>
      <c r="AG15" s="7" t="e">
        <f t="shared" si="19"/>
        <v>#REF!</v>
      </c>
      <c r="AH15" s="8" t="e">
        <f>100*#REF!/#REF!</f>
        <v>#REF!</v>
      </c>
      <c r="AI15" s="11" t="e">
        <f t="shared" si="20"/>
        <v>#REF!</v>
      </c>
      <c r="AJ15" s="11" t="e">
        <f t="shared" si="21"/>
        <v>#REF!</v>
      </c>
      <c r="AK15" s="11">
        <f t="shared" si="22"/>
        <v>21</v>
      </c>
      <c r="AL15" s="7" t="e">
        <f>#REF!</f>
        <v>#REF!</v>
      </c>
      <c r="AM15" s="7" t="e">
        <f t="shared" si="23"/>
        <v>#REF!</v>
      </c>
      <c r="AN15" s="8" t="e">
        <f>#REF!</f>
        <v>#REF!</v>
      </c>
      <c r="AO15" s="11" t="e">
        <f t="shared" si="24"/>
        <v>#REF!</v>
      </c>
      <c r="AP15" s="11" t="e">
        <f t="shared" si="25"/>
        <v>#REF!</v>
      </c>
      <c r="AQ15" s="11">
        <f t="shared" si="26"/>
        <v>21</v>
      </c>
      <c r="AR15" s="7" t="e">
        <f>#REF!</f>
        <v>#REF!</v>
      </c>
      <c r="AS15" s="7" t="e">
        <f t="shared" si="27"/>
        <v>#REF!</v>
      </c>
      <c r="AT15" s="8" t="e">
        <f>#REF!</f>
        <v>#REF!</v>
      </c>
      <c r="AU15" s="11" t="e">
        <f t="shared" si="28"/>
        <v>#REF!</v>
      </c>
      <c r="AV15" s="11" t="e">
        <f t="shared" si="29"/>
        <v>#REF!</v>
      </c>
      <c r="AW15" s="11">
        <f t="shared" si="30"/>
        <v>21</v>
      </c>
      <c r="AX15" s="7" t="e">
        <f>#REF!</f>
        <v>#REF!</v>
      </c>
      <c r="AY15" s="7" t="e">
        <f t="shared" si="31"/>
        <v>#REF!</v>
      </c>
      <c r="AZ15" s="8" t="e">
        <f>#REF!</f>
        <v>#REF!</v>
      </c>
      <c r="BA15" s="11" t="e">
        <f t="shared" si="32"/>
        <v>#REF!</v>
      </c>
      <c r="BB15" s="11" t="e">
        <f t="shared" si="33"/>
        <v>#REF!</v>
      </c>
      <c r="BC15" s="11">
        <f t="shared" si="34"/>
        <v>21</v>
      </c>
      <c r="BD15" s="7" t="e">
        <f>#REF!</f>
        <v>#REF!</v>
      </c>
      <c r="BE15" s="7" t="e">
        <f t="shared" si="35"/>
        <v>#REF!</v>
      </c>
      <c r="BF15" s="8" t="e">
        <f>#REF!</f>
        <v>#REF!</v>
      </c>
      <c r="BG15" s="11" t="e">
        <f t="shared" si="36"/>
        <v>#REF!</v>
      </c>
      <c r="BH15" s="11" t="e">
        <f t="shared" si="37"/>
        <v>#REF!</v>
      </c>
      <c r="BI15" s="11">
        <f t="shared" si="38"/>
        <v>21</v>
      </c>
      <c r="BJ15" s="7" t="e">
        <f>#REF!</f>
        <v>#REF!</v>
      </c>
      <c r="BK15" s="7" t="e">
        <f t="shared" si="39"/>
        <v>#REF!</v>
      </c>
      <c r="BL15" s="8" t="e">
        <f>#REF!</f>
        <v>#REF!</v>
      </c>
      <c r="BM15" s="11" t="e">
        <f t="shared" si="40"/>
        <v>#REF!</v>
      </c>
      <c r="BN15" s="11" t="e">
        <f t="shared" si="41"/>
        <v>#REF!</v>
      </c>
      <c r="BO15" s="11">
        <f t="shared" si="42"/>
        <v>21</v>
      </c>
      <c r="BP15" s="7" t="e">
        <f>#REF!</f>
        <v>#REF!</v>
      </c>
      <c r="BQ15" s="7" t="e">
        <f t="shared" si="43"/>
        <v>#REF!</v>
      </c>
      <c r="BR15" s="8" t="e">
        <f>#REF!</f>
        <v>#REF!</v>
      </c>
      <c r="BS15" s="11" t="e">
        <f t="shared" si="44"/>
        <v>#REF!</v>
      </c>
      <c r="BT15" s="11" t="e">
        <f t="shared" si="45"/>
        <v>#REF!</v>
      </c>
      <c r="BU15" s="11">
        <f t="shared" si="46"/>
        <v>21</v>
      </c>
      <c r="BV15" s="7" t="e">
        <f>#REF!</f>
        <v>#REF!</v>
      </c>
      <c r="BW15" s="7" t="e">
        <f t="shared" si="47"/>
        <v>#REF!</v>
      </c>
      <c r="BX15" s="8" t="e">
        <f>#REF!</f>
        <v>#REF!</v>
      </c>
      <c r="BY15" s="11" t="e">
        <f t="shared" si="48"/>
        <v>#REF!</v>
      </c>
      <c r="BZ15" s="11" t="e">
        <f t="shared" si="49"/>
        <v>#REF!</v>
      </c>
      <c r="CA15" s="11">
        <f t="shared" si="50"/>
        <v>21</v>
      </c>
      <c r="CB15" s="7" t="e">
        <f>#REF!</f>
        <v>#REF!</v>
      </c>
      <c r="CC15" s="7" t="e">
        <f t="shared" si="51"/>
        <v>#REF!</v>
      </c>
      <c r="CD15" s="8" t="e">
        <f>#REF!</f>
        <v>#REF!</v>
      </c>
      <c r="CE15" s="11" t="e">
        <f t="shared" si="52"/>
        <v>#REF!</v>
      </c>
      <c r="CF15" s="11" t="e">
        <f t="shared" si="53"/>
        <v>#REF!</v>
      </c>
      <c r="CG15" s="11">
        <f t="shared" si="54"/>
        <v>21</v>
      </c>
      <c r="CH15" s="7" t="e">
        <f>#REF!</f>
        <v>#REF!</v>
      </c>
      <c r="CI15" s="7" t="e">
        <f t="shared" si="55"/>
        <v>#REF!</v>
      </c>
      <c r="CJ15" s="8" t="e">
        <f>#REF!</f>
        <v>#REF!</v>
      </c>
      <c r="CK15" s="11" t="e">
        <f t="shared" si="56"/>
        <v>#REF!</v>
      </c>
      <c r="CL15" s="11" t="e">
        <f t="shared" si="57"/>
        <v>#REF!</v>
      </c>
      <c r="CM15" s="11">
        <f t="shared" si="58"/>
        <v>21</v>
      </c>
      <c r="CN15" s="7" t="e">
        <f>#REF!</f>
        <v>#REF!</v>
      </c>
      <c r="CO15" s="7" t="e">
        <f t="shared" si="59"/>
        <v>#REF!</v>
      </c>
      <c r="CP15" s="8" t="e">
        <f>#REF!</f>
        <v>#REF!</v>
      </c>
      <c r="CQ15" s="11" t="e">
        <f t="shared" si="60"/>
        <v>#REF!</v>
      </c>
      <c r="CR15" s="11" t="e">
        <f t="shared" si="61"/>
        <v>#REF!</v>
      </c>
      <c r="CS15" s="11">
        <f t="shared" si="62"/>
        <v>21</v>
      </c>
      <c r="CT15" s="7" t="e">
        <f>#REF!</f>
        <v>#REF!</v>
      </c>
      <c r="CU15" s="7" t="e">
        <f t="shared" si="63"/>
        <v>#REF!</v>
      </c>
      <c r="CV15" s="8" t="e">
        <f>#REF!</f>
        <v>#REF!</v>
      </c>
      <c r="CW15" s="11" t="e">
        <f t="shared" si="64"/>
        <v>#REF!</v>
      </c>
      <c r="CX15" s="11" t="e">
        <f t="shared" si="65"/>
        <v>#REF!</v>
      </c>
      <c r="CY15" s="11">
        <f t="shared" si="66"/>
        <v>21</v>
      </c>
      <c r="CZ15" s="7" t="e">
        <f>#REF!</f>
        <v>#REF!</v>
      </c>
      <c r="DA15" s="7" t="e">
        <f t="shared" si="67"/>
        <v>#REF!</v>
      </c>
      <c r="DB15" s="8" t="e">
        <f>#REF!</f>
        <v>#REF!</v>
      </c>
      <c r="DC15" s="11" t="e">
        <f t="shared" si="68"/>
        <v>#REF!</v>
      </c>
      <c r="DD15" s="11" t="e">
        <f t="shared" si="69"/>
        <v>#REF!</v>
      </c>
      <c r="DE15" s="11">
        <f t="shared" si="70"/>
        <v>21</v>
      </c>
      <c r="DF15" s="7" t="e">
        <f>#REF!</f>
        <v>#REF!</v>
      </c>
      <c r="DG15" s="7" t="e">
        <f t="shared" si="71"/>
        <v>#REF!</v>
      </c>
      <c r="DH15" s="8" t="e">
        <f>#REF!</f>
        <v>#REF!</v>
      </c>
      <c r="DI15" s="11" t="e">
        <f t="shared" si="72"/>
        <v>#REF!</v>
      </c>
      <c r="DJ15" s="11" t="e">
        <f t="shared" si="73"/>
        <v>#REF!</v>
      </c>
      <c r="DK15" s="11">
        <f t="shared" si="74"/>
        <v>21</v>
      </c>
      <c r="DL15" s="7" t="e">
        <f>#REF!</f>
        <v>#REF!</v>
      </c>
      <c r="DM15" s="7" t="e">
        <f t="shared" si="75"/>
        <v>#REF!</v>
      </c>
      <c r="DN15" s="8" t="e">
        <f>#REF!</f>
        <v>#REF!</v>
      </c>
      <c r="DO15" s="11" t="e">
        <f t="shared" si="76"/>
        <v>#REF!</v>
      </c>
      <c r="DP15" s="11" t="e">
        <f t="shared" si="77"/>
        <v>#REF!</v>
      </c>
      <c r="DQ15" s="11">
        <f t="shared" si="78"/>
        <v>21</v>
      </c>
      <c r="DR15" s="7" t="e">
        <f>#REF!</f>
        <v>#REF!</v>
      </c>
      <c r="DS15" s="7" t="e">
        <f t="shared" si="79"/>
        <v>#REF!</v>
      </c>
      <c r="DT15" s="8" t="e">
        <f>#REF!</f>
        <v>#REF!</v>
      </c>
      <c r="DU15" s="11" t="e">
        <f t="shared" si="80"/>
        <v>#REF!</v>
      </c>
      <c r="DV15" s="11" t="e">
        <f t="shared" si="81"/>
        <v>#REF!</v>
      </c>
      <c r="DW15" s="11">
        <f t="shared" si="82"/>
        <v>21</v>
      </c>
      <c r="DX15" s="7" t="e">
        <f>#REF!</f>
        <v>#REF!</v>
      </c>
      <c r="DY15" s="7" t="e">
        <f t="shared" si="83"/>
        <v>#REF!</v>
      </c>
      <c r="DZ15" s="8" t="e">
        <f>#REF!</f>
        <v>#REF!</v>
      </c>
      <c r="EA15" s="11" t="e">
        <f t="shared" si="84"/>
        <v>#REF!</v>
      </c>
      <c r="EB15" s="11" t="e">
        <f t="shared" si="85"/>
        <v>#REF!</v>
      </c>
      <c r="EC15" s="11">
        <f t="shared" si="86"/>
        <v>21</v>
      </c>
      <c r="ED15" s="7" t="e">
        <f>#REF!</f>
        <v>#REF!</v>
      </c>
      <c r="EE15" s="7" t="e">
        <f t="shared" si="87"/>
        <v>#REF!</v>
      </c>
      <c r="EF15" s="8" t="e">
        <f>#REF!</f>
        <v>#REF!</v>
      </c>
      <c r="EG15" s="11" t="e">
        <f t="shared" si="88"/>
        <v>#REF!</v>
      </c>
      <c r="EH15" s="11" t="e">
        <f t="shared" si="89"/>
        <v>#REF!</v>
      </c>
      <c r="EI15" s="11">
        <f t="shared" si="90"/>
        <v>21</v>
      </c>
      <c r="EJ15" s="7" t="e">
        <f t="shared" si="91"/>
        <v>#REF!</v>
      </c>
      <c r="EK15" s="8" t="e">
        <f>#REF!</f>
        <v>#REF!</v>
      </c>
      <c r="EL15" s="11" t="e">
        <f t="shared" si="92"/>
        <v>#REF!</v>
      </c>
      <c r="EM15" s="11" t="e">
        <f t="shared" si="93"/>
        <v>#REF!</v>
      </c>
      <c r="EN15" s="11">
        <f t="shared" si="94"/>
        <v>21</v>
      </c>
    </row>
    <row r="16" spans="1:144" x14ac:dyDescent="0.3">
      <c r="A16" s="7">
        <v>15</v>
      </c>
      <c r="B16" s="7" t="e">
        <f>#REF!</f>
        <v>#REF!</v>
      </c>
      <c r="C16" s="8" t="e">
        <f>100*#REF!/#REF!</f>
        <v>#REF!</v>
      </c>
      <c r="D16" s="11" t="e">
        <f t="shared" si="0"/>
        <v>#REF!</v>
      </c>
      <c r="E16" s="11" t="e">
        <f t="shared" si="1"/>
        <v>#REF!</v>
      </c>
      <c r="F16" s="11">
        <f t="shared" si="2"/>
        <v>21</v>
      </c>
      <c r="G16" s="7" t="e">
        <f>#REF!</f>
        <v>#REF!</v>
      </c>
      <c r="H16" s="7" t="e">
        <f t="shared" si="3"/>
        <v>#REF!</v>
      </c>
      <c r="I16" s="8" t="e">
        <f>100*#REF!/#REF!</f>
        <v>#REF!</v>
      </c>
      <c r="J16" s="11" t="e">
        <f t="shared" si="4"/>
        <v>#REF!</v>
      </c>
      <c r="K16" s="11" t="e">
        <f t="shared" si="5"/>
        <v>#REF!</v>
      </c>
      <c r="L16" s="11">
        <f t="shared" si="6"/>
        <v>21</v>
      </c>
      <c r="M16" s="7" t="e">
        <f>#REF!</f>
        <v>#REF!</v>
      </c>
      <c r="N16" s="7" t="e">
        <f>#REF!</f>
        <v>#REF!</v>
      </c>
      <c r="O16" s="7" t="e">
        <f t="shared" si="7"/>
        <v>#REF!</v>
      </c>
      <c r="P16" s="8" t="e">
        <f>#REF!</f>
        <v>#REF!</v>
      </c>
      <c r="Q16" s="11" t="e">
        <f t="shared" si="8"/>
        <v>#REF!</v>
      </c>
      <c r="R16" s="11" t="e">
        <f t="shared" si="9"/>
        <v>#REF!</v>
      </c>
      <c r="S16" s="11">
        <f t="shared" si="10"/>
        <v>21</v>
      </c>
      <c r="T16" s="7" t="e">
        <f>#REF!</f>
        <v>#REF!</v>
      </c>
      <c r="U16" s="7" t="e">
        <f t="shared" si="11"/>
        <v>#REF!</v>
      </c>
      <c r="V16" s="8" t="e">
        <f>#REF!</f>
        <v>#REF!</v>
      </c>
      <c r="W16" s="11" t="e">
        <f t="shared" si="12"/>
        <v>#REF!</v>
      </c>
      <c r="X16" s="11" t="e">
        <f t="shared" si="13"/>
        <v>#REF!</v>
      </c>
      <c r="Y16" s="11">
        <f t="shared" si="14"/>
        <v>21</v>
      </c>
      <c r="Z16" s="7" t="e">
        <f>#REF!</f>
        <v>#REF!</v>
      </c>
      <c r="AA16" s="7" t="e">
        <f t="shared" si="15"/>
        <v>#REF!</v>
      </c>
      <c r="AB16" s="8" t="e">
        <f>100*#REF!/#REF!</f>
        <v>#REF!</v>
      </c>
      <c r="AC16" s="11" t="e">
        <f t="shared" si="16"/>
        <v>#REF!</v>
      </c>
      <c r="AD16" s="11" t="e">
        <f t="shared" si="17"/>
        <v>#REF!</v>
      </c>
      <c r="AE16" s="11">
        <f t="shared" si="18"/>
        <v>21</v>
      </c>
      <c r="AF16" s="7" t="e">
        <f>#REF!</f>
        <v>#REF!</v>
      </c>
      <c r="AG16" s="7" t="e">
        <f t="shared" si="19"/>
        <v>#REF!</v>
      </c>
      <c r="AH16" s="8" t="e">
        <f>100*#REF!/#REF!</f>
        <v>#REF!</v>
      </c>
      <c r="AI16" s="11" t="e">
        <f t="shared" si="20"/>
        <v>#REF!</v>
      </c>
      <c r="AJ16" s="11" t="e">
        <f t="shared" si="21"/>
        <v>#REF!</v>
      </c>
      <c r="AK16" s="11">
        <f t="shared" si="22"/>
        <v>21</v>
      </c>
      <c r="AL16" s="7" t="e">
        <f>#REF!</f>
        <v>#REF!</v>
      </c>
      <c r="AM16" s="7" t="e">
        <f t="shared" si="23"/>
        <v>#REF!</v>
      </c>
      <c r="AN16" s="8" t="e">
        <f>#REF!</f>
        <v>#REF!</v>
      </c>
      <c r="AO16" s="11" t="e">
        <f t="shared" si="24"/>
        <v>#REF!</v>
      </c>
      <c r="AP16" s="11" t="e">
        <f t="shared" si="25"/>
        <v>#REF!</v>
      </c>
      <c r="AQ16" s="11">
        <f t="shared" si="26"/>
        <v>21</v>
      </c>
      <c r="AR16" s="7" t="e">
        <f>#REF!</f>
        <v>#REF!</v>
      </c>
      <c r="AS16" s="7" t="e">
        <f t="shared" si="27"/>
        <v>#REF!</v>
      </c>
      <c r="AT16" s="8" t="e">
        <f>#REF!</f>
        <v>#REF!</v>
      </c>
      <c r="AU16" s="11" t="e">
        <f t="shared" si="28"/>
        <v>#REF!</v>
      </c>
      <c r="AV16" s="11" t="e">
        <f t="shared" si="29"/>
        <v>#REF!</v>
      </c>
      <c r="AW16" s="11">
        <f t="shared" si="30"/>
        <v>21</v>
      </c>
      <c r="AX16" s="7" t="e">
        <f>#REF!</f>
        <v>#REF!</v>
      </c>
      <c r="AY16" s="7" t="e">
        <f t="shared" si="31"/>
        <v>#REF!</v>
      </c>
      <c r="AZ16" s="8" t="e">
        <f>#REF!</f>
        <v>#REF!</v>
      </c>
      <c r="BA16" s="11" t="e">
        <f t="shared" si="32"/>
        <v>#REF!</v>
      </c>
      <c r="BB16" s="11" t="e">
        <f t="shared" si="33"/>
        <v>#REF!</v>
      </c>
      <c r="BC16" s="11">
        <f t="shared" si="34"/>
        <v>21</v>
      </c>
      <c r="BD16" s="7" t="e">
        <f>#REF!</f>
        <v>#REF!</v>
      </c>
      <c r="BE16" s="7" t="e">
        <f t="shared" si="35"/>
        <v>#REF!</v>
      </c>
      <c r="BF16" s="8" t="e">
        <f>#REF!</f>
        <v>#REF!</v>
      </c>
      <c r="BG16" s="11" t="e">
        <f t="shared" si="36"/>
        <v>#REF!</v>
      </c>
      <c r="BH16" s="11" t="e">
        <f t="shared" si="37"/>
        <v>#REF!</v>
      </c>
      <c r="BI16" s="11">
        <f t="shared" si="38"/>
        <v>21</v>
      </c>
      <c r="BJ16" s="7" t="e">
        <f>#REF!</f>
        <v>#REF!</v>
      </c>
      <c r="BK16" s="7" t="e">
        <f t="shared" si="39"/>
        <v>#REF!</v>
      </c>
      <c r="BL16" s="8" t="e">
        <f>#REF!</f>
        <v>#REF!</v>
      </c>
      <c r="BM16" s="11" t="e">
        <f t="shared" si="40"/>
        <v>#REF!</v>
      </c>
      <c r="BN16" s="11" t="e">
        <f t="shared" si="41"/>
        <v>#REF!</v>
      </c>
      <c r="BO16" s="11">
        <f t="shared" si="42"/>
        <v>21</v>
      </c>
      <c r="BP16" s="7" t="e">
        <f>#REF!</f>
        <v>#REF!</v>
      </c>
      <c r="BQ16" s="7" t="e">
        <f t="shared" si="43"/>
        <v>#REF!</v>
      </c>
      <c r="BR16" s="8" t="e">
        <f>#REF!</f>
        <v>#REF!</v>
      </c>
      <c r="BS16" s="11" t="e">
        <f t="shared" si="44"/>
        <v>#REF!</v>
      </c>
      <c r="BT16" s="11" t="e">
        <f t="shared" si="45"/>
        <v>#REF!</v>
      </c>
      <c r="BU16" s="11">
        <f t="shared" si="46"/>
        <v>21</v>
      </c>
      <c r="BV16" s="7" t="e">
        <f>#REF!</f>
        <v>#REF!</v>
      </c>
      <c r="BW16" s="7" t="e">
        <f t="shared" si="47"/>
        <v>#REF!</v>
      </c>
      <c r="BX16" s="8" t="e">
        <f>#REF!</f>
        <v>#REF!</v>
      </c>
      <c r="BY16" s="11" t="e">
        <f t="shared" si="48"/>
        <v>#REF!</v>
      </c>
      <c r="BZ16" s="11" t="e">
        <f t="shared" si="49"/>
        <v>#REF!</v>
      </c>
      <c r="CA16" s="11">
        <f t="shared" si="50"/>
        <v>21</v>
      </c>
      <c r="CB16" s="7" t="e">
        <f>#REF!</f>
        <v>#REF!</v>
      </c>
      <c r="CC16" s="7" t="e">
        <f t="shared" si="51"/>
        <v>#REF!</v>
      </c>
      <c r="CD16" s="8" t="e">
        <f>#REF!</f>
        <v>#REF!</v>
      </c>
      <c r="CE16" s="11" t="e">
        <f t="shared" si="52"/>
        <v>#REF!</v>
      </c>
      <c r="CF16" s="11" t="e">
        <f t="shared" si="53"/>
        <v>#REF!</v>
      </c>
      <c r="CG16" s="11">
        <f t="shared" si="54"/>
        <v>21</v>
      </c>
      <c r="CH16" s="7" t="e">
        <f>#REF!</f>
        <v>#REF!</v>
      </c>
      <c r="CI16" s="7" t="e">
        <f t="shared" si="55"/>
        <v>#REF!</v>
      </c>
      <c r="CJ16" s="8" t="e">
        <f>#REF!</f>
        <v>#REF!</v>
      </c>
      <c r="CK16" s="11" t="e">
        <f t="shared" si="56"/>
        <v>#REF!</v>
      </c>
      <c r="CL16" s="11" t="e">
        <f t="shared" si="57"/>
        <v>#REF!</v>
      </c>
      <c r="CM16" s="11">
        <f t="shared" si="58"/>
        <v>21</v>
      </c>
      <c r="CN16" s="7" t="e">
        <f>#REF!</f>
        <v>#REF!</v>
      </c>
      <c r="CO16" s="7" t="e">
        <f t="shared" si="59"/>
        <v>#REF!</v>
      </c>
      <c r="CP16" s="8" t="e">
        <f>#REF!</f>
        <v>#REF!</v>
      </c>
      <c r="CQ16" s="11" t="e">
        <f t="shared" si="60"/>
        <v>#REF!</v>
      </c>
      <c r="CR16" s="11" t="e">
        <f t="shared" si="61"/>
        <v>#REF!</v>
      </c>
      <c r="CS16" s="11">
        <f t="shared" si="62"/>
        <v>21</v>
      </c>
      <c r="CT16" s="7" t="e">
        <f>#REF!</f>
        <v>#REF!</v>
      </c>
      <c r="CU16" s="7" t="e">
        <f t="shared" si="63"/>
        <v>#REF!</v>
      </c>
      <c r="CV16" s="8" t="e">
        <f>#REF!</f>
        <v>#REF!</v>
      </c>
      <c r="CW16" s="11" t="e">
        <f t="shared" si="64"/>
        <v>#REF!</v>
      </c>
      <c r="CX16" s="11" t="e">
        <f t="shared" si="65"/>
        <v>#REF!</v>
      </c>
      <c r="CY16" s="11">
        <f t="shared" si="66"/>
        <v>21</v>
      </c>
      <c r="CZ16" s="7" t="e">
        <f>#REF!</f>
        <v>#REF!</v>
      </c>
      <c r="DA16" s="7" t="e">
        <f t="shared" si="67"/>
        <v>#REF!</v>
      </c>
      <c r="DB16" s="8" t="e">
        <f>#REF!</f>
        <v>#REF!</v>
      </c>
      <c r="DC16" s="11" t="e">
        <f t="shared" si="68"/>
        <v>#REF!</v>
      </c>
      <c r="DD16" s="11" t="e">
        <f t="shared" si="69"/>
        <v>#REF!</v>
      </c>
      <c r="DE16" s="11">
        <f t="shared" si="70"/>
        <v>21</v>
      </c>
      <c r="DF16" s="7" t="e">
        <f>#REF!</f>
        <v>#REF!</v>
      </c>
      <c r="DG16" s="7" t="e">
        <f t="shared" si="71"/>
        <v>#REF!</v>
      </c>
      <c r="DH16" s="8" t="e">
        <f>#REF!</f>
        <v>#REF!</v>
      </c>
      <c r="DI16" s="11" t="e">
        <f t="shared" si="72"/>
        <v>#REF!</v>
      </c>
      <c r="DJ16" s="11" t="e">
        <f t="shared" si="73"/>
        <v>#REF!</v>
      </c>
      <c r="DK16" s="11">
        <f t="shared" si="74"/>
        <v>21</v>
      </c>
      <c r="DL16" s="7" t="e">
        <f>#REF!</f>
        <v>#REF!</v>
      </c>
      <c r="DM16" s="7" t="e">
        <f t="shared" si="75"/>
        <v>#REF!</v>
      </c>
      <c r="DN16" s="8" t="e">
        <f>#REF!</f>
        <v>#REF!</v>
      </c>
      <c r="DO16" s="11" t="e">
        <f t="shared" si="76"/>
        <v>#REF!</v>
      </c>
      <c r="DP16" s="11" t="e">
        <f t="shared" si="77"/>
        <v>#REF!</v>
      </c>
      <c r="DQ16" s="11">
        <f t="shared" si="78"/>
        <v>21</v>
      </c>
      <c r="DR16" s="7" t="e">
        <f>#REF!</f>
        <v>#REF!</v>
      </c>
      <c r="DS16" s="7" t="e">
        <f t="shared" si="79"/>
        <v>#REF!</v>
      </c>
      <c r="DT16" s="8" t="e">
        <f>#REF!</f>
        <v>#REF!</v>
      </c>
      <c r="DU16" s="11" t="e">
        <f t="shared" si="80"/>
        <v>#REF!</v>
      </c>
      <c r="DV16" s="11" t="e">
        <f t="shared" si="81"/>
        <v>#REF!</v>
      </c>
      <c r="DW16" s="11">
        <f t="shared" si="82"/>
        <v>21</v>
      </c>
      <c r="DX16" s="7" t="e">
        <f>#REF!</f>
        <v>#REF!</v>
      </c>
      <c r="DY16" s="7" t="e">
        <f t="shared" si="83"/>
        <v>#REF!</v>
      </c>
      <c r="DZ16" s="8" t="e">
        <f>#REF!</f>
        <v>#REF!</v>
      </c>
      <c r="EA16" s="11" t="e">
        <f t="shared" si="84"/>
        <v>#REF!</v>
      </c>
      <c r="EB16" s="11" t="e">
        <f t="shared" si="85"/>
        <v>#REF!</v>
      </c>
      <c r="EC16" s="11">
        <f t="shared" si="86"/>
        <v>21</v>
      </c>
      <c r="ED16" s="7" t="e">
        <f>#REF!</f>
        <v>#REF!</v>
      </c>
      <c r="EE16" s="7" t="e">
        <f t="shared" si="87"/>
        <v>#REF!</v>
      </c>
      <c r="EF16" s="8" t="e">
        <f>#REF!</f>
        <v>#REF!</v>
      </c>
      <c r="EG16" s="11" t="e">
        <f t="shared" si="88"/>
        <v>#REF!</v>
      </c>
      <c r="EH16" s="11" t="e">
        <f t="shared" si="89"/>
        <v>#REF!</v>
      </c>
      <c r="EI16" s="11">
        <f t="shared" si="90"/>
        <v>21</v>
      </c>
      <c r="EJ16" s="7" t="e">
        <f t="shared" si="91"/>
        <v>#REF!</v>
      </c>
      <c r="EK16" s="8" t="e">
        <f>#REF!</f>
        <v>#REF!</v>
      </c>
      <c r="EL16" s="11" t="e">
        <f t="shared" si="92"/>
        <v>#REF!</v>
      </c>
      <c r="EM16" s="11" t="e">
        <f t="shared" si="93"/>
        <v>#REF!</v>
      </c>
      <c r="EN16" s="11">
        <f t="shared" si="94"/>
        <v>21</v>
      </c>
    </row>
    <row r="17" spans="1:144" x14ac:dyDescent="0.3">
      <c r="A17" s="7">
        <v>16</v>
      </c>
      <c r="B17" s="7" t="e">
        <f>#REF!</f>
        <v>#REF!</v>
      </c>
      <c r="C17" s="8" t="e">
        <f>100*#REF!/#REF!</f>
        <v>#REF!</v>
      </c>
      <c r="D17" s="11" t="e">
        <f t="shared" si="0"/>
        <v>#REF!</v>
      </c>
      <c r="E17" s="11" t="e">
        <f t="shared" si="1"/>
        <v>#REF!</v>
      </c>
      <c r="F17" s="11">
        <f t="shared" si="2"/>
        <v>21</v>
      </c>
      <c r="G17" s="7" t="e">
        <f>#REF!</f>
        <v>#REF!</v>
      </c>
      <c r="H17" s="7" t="e">
        <f t="shared" si="3"/>
        <v>#REF!</v>
      </c>
      <c r="I17" s="8" t="e">
        <f>100*#REF!/#REF!</f>
        <v>#REF!</v>
      </c>
      <c r="J17" s="11" t="e">
        <f t="shared" si="4"/>
        <v>#REF!</v>
      </c>
      <c r="K17" s="11" t="e">
        <f t="shared" si="5"/>
        <v>#REF!</v>
      </c>
      <c r="L17" s="11">
        <f t="shared" si="6"/>
        <v>21</v>
      </c>
      <c r="M17" s="7" t="e">
        <f>#REF!</f>
        <v>#REF!</v>
      </c>
      <c r="N17" s="7" t="e">
        <f>#REF!</f>
        <v>#REF!</v>
      </c>
      <c r="O17" s="7" t="e">
        <f t="shared" si="7"/>
        <v>#REF!</v>
      </c>
      <c r="P17" s="8" t="e">
        <f>#REF!</f>
        <v>#REF!</v>
      </c>
      <c r="Q17" s="11" t="e">
        <f t="shared" si="8"/>
        <v>#REF!</v>
      </c>
      <c r="R17" s="11" t="e">
        <f t="shared" si="9"/>
        <v>#REF!</v>
      </c>
      <c r="S17" s="11">
        <f t="shared" si="10"/>
        <v>21</v>
      </c>
      <c r="T17" s="7" t="e">
        <f>#REF!</f>
        <v>#REF!</v>
      </c>
      <c r="U17" s="7" t="e">
        <f t="shared" si="11"/>
        <v>#REF!</v>
      </c>
      <c r="V17" s="8" t="e">
        <f>#REF!</f>
        <v>#REF!</v>
      </c>
      <c r="W17" s="11" t="e">
        <f t="shared" si="12"/>
        <v>#REF!</v>
      </c>
      <c r="X17" s="11" t="e">
        <f t="shared" si="13"/>
        <v>#REF!</v>
      </c>
      <c r="Y17" s="11">
        <f t="shared" si="14"/>
        <v>21</v>
      </c>
      <c r="Z17" s="7" t="e">
        <f>#REF!</f>
        <v>#REF!</v>
      </c>
      <c r="AA17" s="7" t="e">
        <f t="shared" si="15"/>
        <v>#REF!</v>
      </c>
      <c r="AB17" s="8" t="e">
        <f>100*#REF!/#REF!</f>
        <v>#REF!</v>
      </c>
      <c r="AC17" s="11" t="e">
        <f t="shared" si="16"/>
        <v>#REF!</v>
      </c>
      <c r="AD17" s="11" t="e">
        <f t="shared" si="17"/>
        <v>#REF!</v>
      </c>
      <c r="AE17" s="11">
        <f t="shared" si="18"/>
        <v>21</v>
      </c>
      <c r="AF17" s="7" t="e">
        <f>#REF!</f>
        <v>#REF!</v>
      </c>
      <c r="AG17" s="7" t="e">
        <f t="shared" si="19"/>
        <v>#REF!</v>
      </c>
      <c r="AH17" s="8" t="e">
        <f>100*#REF!/#REF!</f>
        <v>#REF!</v>
      </c>
      <c r="AI17" s="11" t="e">
        <f t="shared" si="20"/>
        <v>#REF!</v>
      </c>
      <c r="AJ17" s="11" t="e">
        <f t="shared" si="21"/>
        <v>#REF!</v>
      </c>
      <c r="AK17" s="11">
        <f t="shared" si="22"/>
        <v>21</v>
      </c>
      <c r="AL17" s="7" t="e">
        <f>#REF!</f>
        <v>#REF!</v>
      </c>
      <c r="AM17" s="7" t="e">
        <f t="shared" si="23"/>
        <v>#REF!</v>
      </c>
      <c r="AN17" s="8" t="e">
        <f>#REF!</f>
        <v>#REF!</v>
      </c>
      <c r="AO17" s="11" t="e">
        <f t="shared" si="24"/>
        <v>#REF!</v>
      </c>
      <c r="AP17" s="11" t="e">
        <f t="shared" si="25"/>
        <v>#REF!</v>
      </c>
      <c r="AQ17" s="11">
        <f t="shared" si="26"/>
        <v>21</v>
      </c>
      <c r="AR17" s="7" t="e">
        <f>#REF!</f>
        <v>#REF!</v>
      </c>
      <c r="AS17" s="7" t="e">
        <f t="shared" si="27"/>
        <v>#REF!</v>
      </c>
      <c r="AT17" s="8" t="e">
        <f>#REF!</f>
        <v>#REF!</v>
      </c>
      <c r="AU17" s="11" t="e">
        <f t="shared" si="28"/>
        <v>#REF!</v>
      </c>
      <c r="AV17" s="11" t="e">
        <f t="shared" si="29"/>
        <v>#REF!</v>
      </c>
      <c r="AW17" s="11">
        <f t="shared" si="30"/>
        <v>21</v>
      </c>
      <c r="AX17" s="7" t="e">
        <f>#REF!</f>
        <v>#REF!</v>
      </c>
      <c r="AY17" s="7" t="e">
        <f t="shared" si="31"/>
        <v>#REF!</v>
      </c>
      <c r="AZ17" s="8" t="e">
        <f>#REF!</f>
        <v>#REF!</v>
      </c>
      <c r="BA17" s="11" t="e">
        <f t="shared" si="32"/>
        <v>#REF!</v>
      </c>
      <c r="BB17" s="11" t="e">
        <f t="shared" si="33"/>
        <v>#REF!</v>
      </c>
      <c r="BC17" s="11">
        <f t="shared" si="34"/>
        <v>21</v>
      </c>
      <c r="BD17" s="7" t="e">
        <f>#REF!</f>
        <v>#REF!</v>
      </c>
      <c r="BE17" s="7" t="e">
        <f t="shared" si="35"/>
        <v>#REF!</v>
      </c>
      <c r="BF17" s="8" t="e">
        <f>#REF!</f>
        <v>#REF!</v>
      </c>
      <c r="BG17" s="11" t="e">
        <f t="shared" si="36"/>
        <v>#REF!</v>
      </c>
      <c r="BH17" s="11" t="e">
        <f t="shared" si="37"/>
        <v>#REF!</v>
      </c>
      <c r="BI17" s="11">
        <f t="shared" si="38"/>
        <v>21</v>
      </c>
      <c r="BJ17" s="7" t="e">
        <f>#REF!</f>
        <v>#REF!</v>
      </c>
      <c r="BK17" s="7" t="e">
        <f t="shared" si="39"/>
        <v>#REF!</v>
      </c>
      <c r="BL17" s="8" t="e">
        <f>#REF!</f>
        <v>#REF!</v>
      </c>
      <c r="BM17" s="11" t="e">
        <f t="shared" si="40"/>
        <v>#REF!</v>
      </c>
      <c r="BN17" s="11" t="e">
        <f t="shared" si="41"/>
        <v>#REF!</v>
      </c>
      <c r="BO17" s="11">
        <f t="shared" si="42"/>
        <v>21</v>
      </c>
      <c r="BP17" s="7" t="e">
        <f>#REF!</f>
        <v>#REF!</v>
      </c>
      <c r="BQ17" s="7" t="e">
        <f t="shared" si="43"/>
        <v>#REF!</v>
      </c>
      <c r="BR17" s="8" t="e">
        <f>#REF!</f>
        <v>#REF!</v>
      </c>
      <c r="BS17" s="11" t="e">
        <f t="shared" si="44"/>
        <v>#REF!</v>
      </c>
      <c r="BT17" s="11" t="e">
        <f t="shared" si="45"/>
        <v>#REF!</v>
      </c>
      <c r="BU17" s="11">
        <f t="shared" si="46"/>
        <v>21</v>
      </c>
      <c r="BV17" s="7" t="e">
        <f>#REF!</f>
        <v>#REF!</v>
      </c>
      <c r="BW17" s="7" t="e">
        <f t="shared" si="47"/>
        <v>#REF!</v>
      </c>
      <c r="BX17" s="8" t="e">
        <f>#REF!</f>
        <v>#REF!</v>
      </c>
      <c r="BY17" s="11" t="e">
        <f t="shared" si="48"/>
        <v>#REF!</v>
      </c>
      <c r="BZ17" s="11" t="e">
        <f t="shared" si="49"/>
        <v>#REF!</v>
      </c>
      <c r="CA17" s="11">
        <f t="shared" si="50"/>
        <v>21</v>
      </c>
      <c r="CB17" s="7" t="e">
        <f>#REF!</f>
        <v>#REF!</v>
      </c>
      <c r="CC17" s="7" t="e">
        <f t="shared" si="51"/>
        <v>#REF!</v>
      </c>
      <c r="CD17" s="8" t="e">
        <f>#REF!</f>
        <v>#REF!</v>
      </c>
      <c r="CE17" s="11" t="e">
        <f t="shared" si="52"/>
        <v>#REF!</v>
      </c>
      <c r="CF17" s="11" t="e">
        <f t="shared" si="53"/>
        <v>#REF!</v>
      </c>
      <c r="CG17" s="11">
        <f t="shared" si="54"/>
        <v>21</v>
      </c>
      <c r="CH17" s="7" t="e">
        <f>#REF!</f>
        <v>#REF!</v>
      </c>
      <c r="CI17" s="7" t="e">
        <f t="shared" si="55"/>
        <v>#REF!</v>
      </c>
      <c r="CJ17" s="8" t="e">
        <f>#REF!</f>
        <v>#REF!</v>
      </c>
      <c r="CK17" s="11" t="e">
        <f t="shared" si="56"/>
        <v>#REF!</v>
      </c>
      <c r="CL17" s="11" t="e">
        <f t="shared" si="57"/>
        <v>#REF!</v>
      </c>
      <c r="CM17" s="11">
        <f t="shared" si="58"/>
        <v>21</v>
      </c>
      <c r="CN17" s="7" t="e">
        <f>#REF!</f>
        <v>#REF!</v>
      </c>
      <c r="CO17" s="7" t="e">
        <f t="shared" si="59"/>
        <v>#REF!</v>
      </c>
      <c r="CP17" s="8" t="e">
        <f>#REF!</f>
        <v>#REF!</v>
      </c>
      <c r="CQ17" s="11" t="e">
        <f t="shared" si="60"/>
        <v>#REF!</v>
      </c>
      <c r="CR17" s="11" t="e">
        <f t="shared" si="61"/>
        <v>#REF!</v>
      </c>
      <c r="CS17" s="11">
        <f t="shared" si="62"/>
        <v>21</v>
      </c>
      <c r="CT17" s="7" t="e">
        <f>#REF!</f>
        <v>#REF!</v>
      </c>
      <c r="CU17" s="7" t="e">
        <f t="shared" si="63"/>
        <v>#REF!</v>
      </c>
      <c r="CV17" s="8" t="e">
        <f>#REF!</f>
        <v>#REF!</v>
      </c>
      <c r="CW17" s="11" t="e">
        <f t="shared" si="64"/>
        <v>#REF!</v>
      </c>
      <c r="CX17" s="11" t="e">
        <f t="shared" si="65"/>
        <v>#REF!</v>
      </c>
      <c r="CY17" s="11">
        <f t="shared" si="66"/>
        <v>21</v>
      </c>
      <c r="CZ17" s="7" t="e">
        <f>#REF!</f>
        <v>#REF!</v>
      </c>
      <c r="DA17" s="7" t="e">
        <f t="shared" si="67"/>
        <v>#REF!</v>
      </c>
      <c r="DB17" s="8" t="e">
        <f>#REF!</f>
        <v>#REF!</v>
      </c>
      <c r="DC17" s="11" t="e">
        <f t="shared" si="68"/>
        <v>#REF!</v>
      </c>
      <c r="DD17" s="11" t="e">
        <f t="shared" si="69"/>
        <v>#REF!</v>
      </c>
      <c r="DE17" s="11">
        <f t="shared" si="70"/>
        <v>21</v>
      </c>
      <c r="DF17" s="7" t="e">
        <f>#REF!</f>
        <v>#REF!</v>
      </c>
      <c r="DG17" s="7" t="e">
        <f t="shared" si="71"/>
        <v>#REF!</v>
      </c>
      <c r="DH17" s="8" t="e">
        <f>#REF!</f>
        <v>#REF!</v>
      </c>
      <c r="DI17" s="11" t="e">
        <f t="shared" si="72"/>
        <v>#REF!</v>
      </c>
      <c r="DJ17" s="11" t="e">
        <f t="shared" si="73"/>
        <v>#REF!</v>
      </c>
      <c r="DK17" s="11">
        <f t="shared" si="74"/>
        <v>21</v>
      </c>
      <c r="DL17" s="7" t="e">
        <f>#REF!</f>
        <v>#REF!</v>
      </c>
      <c r="DM17" s="7" t="e">
        <f t="shared" si="75"/>
        <v>#REF!</v>
      </c>
      <c r="DN17" s="8" t="e">
        <f>#REF!</f>
        <v>#REF!</v>
      </c>
      <c r="DO17" s="11" t="e">
        <f t="shared" si="76"/>
        <v>#REF!</v>
      </c>
      <c r="DP17" s="11" t="e">
        <f t="shared" si="77"/>
        <v>#REF!</v>
      </c>
      <c r="DQ17" s="11">
        <f t="shared" si="78"/>
        <v>21</v>
      </c>
      <c r="DR17" s="7" t="e">
        <f>#REF!</f>
        <v>#REF!</v>
      </c>
      <c r="DS17" s="7" t="e">
        <f t="shared" si="79"/>
        <v>#REF!</v>
      </c>
      <c r="DT17" s="8" t="e">
        <f>#REF!</f>
        <v>#REF!</v>
      </c>
      <c r="DU17" s="11" t="e">
        <f t="shared" si="80"/>
        <v>#REF!</v>
      </c>
      <c r="DV17" s="11" t="e">
        <f t="shared" si="81"/>
        <v>#REF!</v>
      </c>
      <c r="DW17" s="11">
        <f t="shared" si="82"/>
        <v>21</v>
      </c>
      <c r="DX17" s="7" t="e">
        <f>#REF!</f>
        <v>#REF!</v>
      </c>
      <c r="DY17" s="7" t="e">
        <f t="shared" si="83"/>
        <v>#REF!</v>
      </c>
      <c r="DZ17" s="8" t="e">
        <f>#REF!</f>
        <v>#REF!</v>
      </c>
      <c r="EA17" s="11" t="e">
        <f t="shared" si="84"/>
        <v>#REF!</v>
      </c>
      <c r="EB17" s="11" t="e">
        <f t="shared" si="85"/>
        <v>#REF!</v>
      </c>
      <c r="EC17" s="11">
        <f t="shared" si="86"/>
        <v>21</v>
      </c>
      <c r="ED17" s="7" t="e">
        <f>#REF!</f>
        <v>#REF!</v>
      </c>
      <c r="EE17" s="7" t="e">
        <f t="shared" si="87"/>
        <v>#REF!</v>
      </c>
      <c r="EF17" s="8" t="e">
        <f>#REF!</f>
        <v>#REF!</v>
      </c>
      <c r="EG17" s="11" t="e">
        <f t="shared" si="88"/>
        <v>#REF!</v>
      </c>
      <c r="EH17" s="11" t="e">
        <f t="shared" si="89"/>
        <v>#REF!</v>
      </c>
      <c r="EI17" s="11">
        <f t="shared" si="90"/>
        <v>21</v>
      </c>
      <c r="EJ17" s="7" t="e">
        <f t="shared" si="91"/>
        <v>#REF!</v>
      </c>
      <c r="EK17" s="8" t="e">
        <f>#REF!</f>
        <v>#REF!</v>
      </c>
      <c r="EL17" s="11" t="e">
        <f t="shared" si="92"/>
        <v>#REF!</v>
      </c>
      <c r="EM17" s="11" t="e">
        <f t="shared" si="93"/>
        <v>#REF!</v>
      </c>
      <c r="EN17" s="11">
        <f t="shared" si="94"/>
        <v>21</v>
      </c>
    </row>
    <row r="18" spans="1:144" x14ac:dyDescent="0.3">
      <c r="A18" s="7">
        <v>17</v>
      </c>
      <c r="B18" s="7" t="e">
        <f>#REF!</f>
        <v>#REF!</v>
      </c>
      <c r="C18" s="8" t="e">
        <f>100*#REF!/#REF!</f>
        <v>#REF!</v>
      </c>
      <c r="D18" s="11" t="e">
        <f t="shared" si="0"/>
        <v>#REF!</v>
      </c>
      <c r="E18" s="11" t="e">
        <f t="shared" si="1"/>
        <v>#REF!</v>
      </c>
      <c r="F18" s="11">
        <f t="shared" si="2"/>
        <v>21</v>
      </c>
      <c r="G18" s="7" t="e">
        <f>#REF!</f>
        <v>#REF!</v>
      </c>
      <c r="H18" s="7" t="e">
        <f t="shared" si="3"/>
        <v>#REF!</v>
      </c>
      <c r="I18" s="8" t="e">
        <f>100*#REF!/#REF!</f>
        <v>#REF!</v>
      </c>
      <c r="J18" s="11" t="e">
        <f t="shared" si="4"/>
        <v>#REF!</v>
      </c>
      <c r="K18" s="11" t="e">
        <f t="shared" si="5"/>
        <v>#REF!</v>
      </c>
      <c r="L18" s="11">
        <f t="shared" si="6"/>
        <v>21</v>
      </c>
      <c r="M18" s="7" t="e">
        <f>#REF!</f>
        <v>#REF!</v>
      </c>
      <c r="N18" s="7" t="e">
        <f>#REF!</f>
        <v>#REF!</v>
      </c>
      <c r="O18" s="7" t="e">
        <f t="shared" si="7"/>
        <v>#REF!</v>
      </c>
      <c r="P18" s="8" t="e">
        <f>#REF!</f>
        <v>#REF!</v>
      </c>
      <c r="Q18" s="11" t="e">
        <f t="shared" si="8"/>
        <v>#REF!</v>
      </c>
      <c r="R18" s="11" t="e">
        <f t="shared" si="9"/>
        <v>#REF!</v>
      </c>
      <c r="S18" s="11">
        <f t="shared" si="10"/>
        <v>21</v>
      </c>
      <c r="T18" s="7" t="e">
        <f>#REF!</f>
        <v>#REF!</v>
      </c>
      <c r="U18" s="7" t="e">
        <f t="shared" si="11"/>
        <v>#REF!</v>
      </c>
      <c r="V18" s="8" t="e">
        <f>#REF!</f>
        <v>#REF!</v>
      </c>
      <c r="W18" s="11" t="e">
        <f t="shared" si="12"/>
        <v>#REF!</v>
      </c>
      <c r="X18" s="11" t="e">
        <f t="shared" si="13"/>
        <v>#REF!</v>
      </c>
      <c r="Y18" s="11">
        <f t="shared" si="14"/>
        <v>21</v>
      </c>
      <c r="Z18" s="7" t="e">
        <f>#REF!</f>
        <v>#REF!</v>
      </c>
      <c r="AA18" s="7" t="e">
        <f t="shared" si="15"/>
        <v>#REF!</v>
      </c>
      <c r="AB18" s="8" t="e">
        <f>100*#REF!/#REF!</f>
        <v>#REF!</v>
      </c>
      <c r="AC18" s="11" t="e">
        <f t="shared" si="16"/>
        <v>#REF!</v>
      </c>
      <c r="AD18" s="11" t="e">
        <f t="shared" si="17"/>
        <v>#REF!</v>
      </c>
      <c r="AE18" s="11">
        <f t="shared" si="18"/>
        <v>21</v>
      </c>
      <c r="AF18" s="7" t="e">
        <f>#REF!</f>
        <v>#REF!</v>
      </c>
      <c r="AG18" s="7" t="e">
        <f t="shared" si="19"/>
        <v>#REF!</v>
      </c>
      <c r="AH18" s="8" t="e">
        <f>100*#REF!/#REF!</f>
        <v>#REF!</v>
      </c>
      <c r="AI18" s="11" t="e">
        <f t="shared" si="20"/>
        <v>#REF!</v>
      </c>
      <c r="AJ18" s="11" t="e">
        <f t="shared" si="21"/>
        <v>#REF!</v>
      </c>
      <c r="AK18" s="11">
        <f t="shared" si="22"/>
        <v>21</v>
      </c>
      <c r="AL18" s="7" t="e">
        <f>#REF!</f>
        <v>#REF!</v>
      </c>
      <c r="AM18" s="7" t="e">
        <f t="shared" si="23"/>
        <v>#REF!</v>
      </c>
      <c r="AN18" s="8" t="e">
        <f>#REF!</f>
        <v>#REF!</v>
      </c>
      <c r="AO18" s="11" t="e">
        <f t="shared" si="24"/>
        <v>#REF!</v>
      </c>
      <c r="AP18" s="11" t="e">
        <f t="shared" si="25"/>
        <v>#REF!</v>
      </c>
      <c r="AQ18" s="11">
        <f t="shared" si="26"/>
        <v>21</v>
      </c>
      <c r="AR18" s="7" t="e">
        <f>#REF!</f>
        <v>#REF!</v>
      </c>
      <c r="AS18" s="7" t="e">
        <f t="shared" si="27"/>
        <v>#REF!</v>
      </c>
      <c r="AT18" s="8" t="e">
        <f>#REF!</f>
        <v>#REF!</v>
      </c>
      <c r="AU18" s="11" t="e">
        <f t="shared" si="28"/>
        <v>#REF!</v>
      </c>
      <c r="AV18" s="11" t="e">
        <f t="shared" si="29"/>
        <v>#REF!</v>
      </c>
      <c r="AW18" s="11">
        <f t="shared" si="30"/>
        <v>21</v>
      </c>
      <c r="AX18" s="7" t="e">
        <f>#REF!</f>
        <v>#REF!</v>
      </c>
      <c r="AY18" s="7" t="e">
        <f t="shared" si="31"/>
        <v>#REF!</v>
      </c>
      <c r="AZ18" s="8" t="e">
        <f>#REF!</f>
        <v>#REF!</v>
      </c>
      <c r="BA18" s="11" t="e">
        <f t="shared" si="32"/>
        <v>#REF!</v>
      </c>
      <c r="BB18" s="11" t="e">
        <f t="shared" si="33"/>
        <v>#REF!</v>
      </c>
      <c r="BC18" s="11">
        <f t="shared" si="34"/>
        <v>21</v>
      </c>
      <c r="BD18" s="7" t="e">
        <f>#REF!</f>
        <v>#REF!</v>
      </c>
      <c r="BE18" s="7" t="e">
        <f t="shared" si="35"/>
        <v>#REF!</v>
      </c>
      <c r="BF18" s="8" t="e">
        <f>#REF!</f>
        <v>#REF!</v>
      </c>
      <c r="BG18" s="11" t="e">
        <f t="shared" si="36"/>
        <v>#REF!</v>
      </c>
      <c r="BH18" s="11" t="e">
        <f t="shared" si="37"/>
        <v>#REF!</v>
      </c>
      <c r="BI18" s="11">
        <f t="shared" si="38"/>
        <v>21</v>
      </c>
      <c r="BJ18" s="7" t="e">
        <f>#REF!</f>
        <v>#REF!</v>
      </c>
      <c r="BK18" s="7" t="e">
        <f t="shared" si="39"/>
        <v>#REF!</v>
      </c>
      <c r="BL18" s="8" t="e">
        <f>#REF!</f>
        <v>#REF!</v>
      </c>
      <c r="BM18" s="11" t="e">
        <f t="shared" si="40"/>
        <v>#REF!</v>
      </c>
      <c r="BN18" s="11" t="e">
        <f t="shared" si="41"/>
        <v>#REF!</v>
      </c>
      <c r="BO18" s="11">
        <f t="shared" si="42"/>
        <v>21</v>
      </c>
      <c r="BP18" s="7" t="e">
        <f>#REF!</f>
        <v>#REF!</v>
      </c>
      <c r="BQ18" s="7" t="e">
        <f t="shared" si="43"/>
        <v>#REF!</v>
      </c>
      <c r="BR18" s="8" t="e">
        <f>#REF!</f>
        <v>#REF!</v>
      </c>
      <c r="BS18" s="11" t="e">
        <f t="shared" si="44"/>
        <v>#REF!</v>
      </c>
      <c r="BT18" s="11" t="e">
        <f t="shared" si="45"/>
        <v>#REF!</v>
      </c>
      <c r="BU18" s="11">
        <f t="shared" si="46"/>
        <v>21</v>
      </c>
      <c r="BV18" s="7" t="e">
        <f>#REF!</f>
        <v>#REF!</v>
      </c>
      <c r="BW18" s="7" t="e">
        <f t="shared" si="47"/>
        <v>#REF!</v>
      </c>
      <c r="BX18" s="8" t="e">
        <f>#REF!</f>
        <v>#REF!</v>
      </c>
      <c r="BY18" s="11" t="e">
        <f t="shared" si="48"/>
        <v>#REF!</v>
      </c>
      <c r="BZ18" s="11" t="e">
        <f t="shared" si="49"/>
        <v>#REF!</v>
      </c>
      <c r="CA18" s="11">
        <f t="shared" si="50"/>
        <v>21</v>
      </c>
      <c r="CB18" s="7" t="e">
        <f>#REF!</f>
        <v>#REF!</v>
      </c>
      <c r="CC18" s="7" t="e">
        <f t="shared" si="51"/>
        <v>#REF!</v>
      </c>
      <c r="CD18" s="8" t="e">
        <f>#REF!</f>
        <v>#REF!</v>
      </c>
      <c r="CE18" s="11" t="e">
        <f t="shared" si="52"/>
        <v>#REF!</v>
      </c>
      <c r="CF18" s="11" t="e">
        <f t="shared" si="53"/>
        <v>#REF!</v>
      </c>
      <c r="CG18" s="11">
        <f t="shared" si="54"/>
        <v>21</v>
      </c>
      <c r="CH18" s="7" t="e">
        <f>#REF!</f>
        <v>#REF!</v>
      </c>
      <c r="CI18" s="7" t="e">
        <f t="shared" si="55"/>
        <v>#REF!</v>
      </c>
      <c r="CJ18" s="8" t="e">
        <f>#REF!</f>
        <v>#REF!</v>
      </c>
      <c r="CK18" s="11" t="e">
        <f t="shared" si="56"/>
        <v>#REF!</v>
      </c>
      <c r="CL18" s="11" t="e">
        <f t="shared" si="57"/>
        <v>#REF!</v>
      </c>
      <c r="CM18" s="11">
        <f t="shared" si="58"/>
        <v>21</v>
      </c>
      <c r="CN18" s="7" t="e">
        <f>#REF!</f>
        <v>#REF!</v>
      </c>
      <c r="CO18" s="7" t="e">
        <f t="shared" si="59"/>
        <v>#REF!</v>
      </c>
      <c r="CP18" s="8" t="e">
        <f>#REF!</f>
        <v>#REF!</v>
      </c>
      <c r="CQ18" s="11" t="e">
        <f t="shared" si="60"/>
        <v>#REF!</v>
      </c>
      <c r="CR18" s="11" t="e">
        <f t="shared" si="61"/>
        <v>#REF!</v>
      </c>
      <c r="CS18" s="11">
        <f t="shared" si="62"/>
        <v>21</v>
      </c>
      <c r="CT18" s="7" t="e">
        <f>#REF!</f>
        <v>#REF!</v>
      </c>
      <c r="CU18" s="7" t="e">
        <f t="shared" si="63"/>
        <v>#REF!</v>
      </c>
      <c r="CV18" s="8" t="e">
        <f>#REF!</f>
        <v>#REF!</v>
      </c>
      <c r="CW18" s="11" t="e">
        <f t="shared" si="64"/>
        <v>#REF!</v>
      </c>
      <c r="CX18" s="11" t="e">
        <f t="shared" si="65"/>
        <v>#REF!</v>
      </c>
      <c r="CY18" s="11">
        <f t="shared" si="66"/>
        <v>21</v>
      </c>
      <c r="CZ18" s="7" t="e">
        <f>#REF!</f>
        <v>#REF!</v>
      </c>
      <c r="DA18" s="7" t="e">
        <f t="shared" si="67"/>
        <v>#REF!</v>
      </c>
      <c r="DB18" s="8" t="e">
        <f>#REF!</f>
        <v>#REF!</v>
      </c>
      <c r="DC18" s="11" t="e">
        <f t="shared" si="68"/>
        <v>#REF!</v>
      </c>
      <c r="DD18" s="11" t="e">
        <f t="shared" si="69"/>
        <v>#REF!</v>
      </c>
      <c r="DE18" s="11">
        <f t="shared" si="70"/>
        <v>21</v>
      </c>
      <c r="DF18" s="7" t="e">
        <f>#REF!</f>
        <v>#REF!</v>
      </c>
      <c r="DG18" s="7" t="e">
        <f t="shared" si="71"/>
        <v>#REF!</v>
      </c>
      <c r="DH18" s="8" t="e">
        <f>#REF!</f>
        <v>#REF!</v>
      </c>
      <c r="DI18" s="11" t="e">
        <f t="shared" si="72"/>
        <v>#REF!</v>
      </c>
      <c r="DJ18" s="11" t="e">
        <f t="shared" si="73"/>
        <v>#REF!</v>
      </c>
      <c r="DK18" s="11">
        <f t="shared" si="74"/>
        <v>21</v>
      </c>
      <c r="DL18" s="7" t="e">
        <f>#REF!</f>
        <v>#REF!</v>
      </c>
      <c r="DM18" s="7" t="e">
        <f t="shared" si="75"/>
        <v>#REF!</v>
      </c>
      <c r="DN18" s="8" t="e">
        <f>#REF!</f>
        <v>#REF!</v>
      </c>
      <c r="DO18" s="11" t="e">
        <f t="shared" si="76"/>
        <v>#REF!</v>
      </c>
      <c r="DP18" s="11" t="e">
        <f t="shared" si="77"/>
        <v>#REF!</v>
      </c>
      <c r="DQ18" s="11">
        <f t="shared" si="78"/>
        <v>21</v>
      </c>
      <c r="DR18" s="7" t="e">
        <f>#REF!</f>
        <v>#REF!</v>
      </c>
      <c r="DS18" s="7" t="e">
        <f t="shared" si="79"/>
        <v>#REF!</v>
      </c>
      <c r="DT18" s="8" t="e">
        <f>#REF!</f>
        <v>#REF!</v>
      </c>
      <c r="DU18" s="11" t="e">
        <f t="shared" si="80"/>
        <v>#REF!</v>
      </c>
      <c r="DV18" s="11" t="e">
        <f t="shared" si="81"/>
        <v>#REF!</v>
      </c>
      <c r="DW18" s="11">
        <f t="shared" si="82"/>
        <v>21</v>
      </c>
      <c r="DX18" s="7" t="e">
        <f>#REF!</f>
        <v>#REF!</v>
      </c>
      <c r="DY18" s="7" t="e">
        <f t="shared" si="83"/>
        <v>#REF!</v>
      </c>
      <c r="DZ18" s="8" t="e">
        <f>#REF!</f>
        <v>#REF!</v>
      </c>
      <c r="EA18" s="11" t="e">
        <f t="shared" si="84"/>
        <v>#REF!</v>
      </c>
      <c r="EB18" s="11" t="e">
        <f t="shared" si="85"/>
        <v>#REF!</v>
      </c>
      <c r="EC18" s="11">
        <f t="shared" si="86"/>
        <v>21</v>
      </c>
      <c r="ED18" s="7" t="e">
        <f>#REF!</f>
        <v>#REF!</v>
      </c>
      <c r="EE18" s="7" t="e">
        <f t="shared" si="87"/>
        <v>#REF!</v>
      </c>
      <c r="EF18" s="8" t="e">
        <f>#REF!</f>
        <v>#REF!</v>
      </c>
      <c r="EG18" s="11" t="e">
        <f t="shared" si="88"/>
        <v>#REF!</v>
      </c>
      <c r="EH18" s="11" t="e">
        <f t="shared" si="89"/>
        <v>#REF!</v>
      </c>
      <c r="EI18" s="11">
        <f t="shared" si="90"/>
        <v>21</v>
      </c>
      <c r="EJ18" s="7" t="e">
        <f t="shared" si="91"/>
        <v>#REF!</v>
      </c>
      <c r="EK18" s="8" t="e">
        <f>#REF!</f>
        <v>#REF!</v>
      </c>
      <c r="EL18" s="11" t="e">
        <f t="shared" si="92"/>
        <v>#REF!</v>
      </c>
      <c r="EM18" s="11" t="e">
        <f t="shared" si="93"/>
        <v>#REF!</v>
      </c>
      <c r="EN18" s="11">
        <f t="shared" si="94"/>
        <v>21</v>
      </c>
    </row>
    <row r="19" spans="1:144" x14ac:dyDescent="0.3">
      <c r="A19" s="7">
        <v>18</v>
      </c>
      <c r="B19" s="7" t="e">
        <f>#REF!</f>
        <v>#REF!</v>
      </c>
      <c r="C19" s="8" t="e">
        <f>100*#REF!/#REF!</f>
        <v>#REF!</v>
      </c>
      <c r="D19" s="11" t="e">
        <f t="shared" si="0"/>
        <v>#REF!</v>
      </c>
      <c r="E19" s="11" t="e">
        <f t="shared" si="1"/>
        <v>#REF!</v>
      </c>
      <c r="F19" s="11">
        <f t="shared" si="2"/>
        <v>21</v>
      </c>
      <c r="G19" s="7" t="e">
        <f>#REF!</f>
        <v>#REF!</v>
      </c>
      <c r="H19" s="7" t="e">
        <f t="shared" si="3"/>
        <v>#REF!</v>
      </c>
      <c r="I19" s="8" t="e">
        <f>100*#REF!/#REF!</f>
        <v>#REF!</v>
      </c>
      <c r="J19" s="11" t="e">
        <f t="shared" si="4"/>
        <v>#REF!</v>
      </c>
      <c r="K19" s="11" t="e">
        <f t="shared" si="5"/>
        <v>#REF!</v>
      </c>
      <c r="L19" s="11">
        <f t="shared" si="6"/>
        <v>21</v>
      </c>
      <c r="M19" s="7" t="e">
        <f>#REF!</f>
        <v>#REF!</v>
      </c>
      <c r="N19" s="7" t="e">
        <f>#REF!</f>
        <v>#REF!</v>
      </c>
      <c r="O19" s="7" t="e">
        <f t="shared" si="7"/>
        <v>#REF!</v>
      </c>
      <c r="P19" s="8" t="e">
        <f>#REF!</f>
        <v>#REF!</v>
      </c>
      <c r="Q19" s="11" t="e">
        <f t="shared" si="8"/>
        <v>#REF!</v>
      </c>
      <c r="R19" s="11" t="e">
        <f t="shared" si="9"/>
        <v>#REF!</v>
      </c>
      <c r="S19" s="11">
        <f t="shared" si="10"/>
        <v>21</v>
      </c>
      <c r="T19" s="7" t="e">
        <f>#REF!</f>
        <v>#REF!</v>
      </c>
      <c r="U19" s="7" t="e">
        <f t="shared" si="11"/>
        <v>#REF!</v>
      </c>
      <c r="V19" s="8" t="e">
        <f>#REF!</f>
        <v>#REF!</v>
      </c>
      <c r="W19" s="11" t="e">
        <f t="shared" si="12"/>
        <v>#REF!</v>
      </c>
      <c r="X19" s="11" t="e">
        <f t="shared" si="13"/>
        <v>#REF!</v>
      </c>
      <c r="Y19" s="11">
        <f t="shared" si="14"/>
        <v>21</v>
      </c>
      <c r="Z19" s="7" t="e">
        <f>#REF!</f>
        <v>#REF!</v>
      </c>
      <c r="AA19" s="7" t="e">
        <f t="shared" si="15"/>
        <v>#REF!</v>
      </c>
      <c r="AB19" s="8" t="e">
        <f>100*#REF!/#REF!</f>
        <v>#REF!</v>
      </c>
      <c r="AC19" s="11" t="e">
        <f t="shared" si="16"/>
        <v>#REF!</v>
      </c>
      <c r="AD19" s="11" t="e">
        <f t="shared" si="17"/>
        <v>#REF!</v>
      </c>
      <c r="AE19" s="11">
        <f t="shared" si="18"/>
        <v>21</v>
      </c>
      <c r="AF19" s="7" t="e">
        <f>#REF!</f>
        <v>#REF!</v>
      </c>
      <c r="AG19" s="7" t="e">
        <f t="shared" si="19"/>
        <v>#REF!</v>
      </c>
      <c r="AH19" s="8" t="e">
        <f>100*#REF!/#REF!</f>
        <v>#REF!</v>
      </c>
      <c r="AI19" s="11" t="e">
        <f t="shared" si="20"/>
        <v>#REF!</v>
      </c>
      <c r="AJ19" s="11" t="e">
        <f t="shared" si="21"/>
        <v>#REF!</v>
      </c>
      <c r="AK19" s="11">
        <f t="shared" si="22"/>
        <v>21</v>
      </c>
      <c r="AL19" s="7" t="e">
        <f>#REF!</f>
        <v>#REF!</v>
      </c>
      <c r="AM19" s="7" t="e">
        <f t="shared" si="23"/>
        <v>#REF!</v>
      </c>
      <c r="AN19" s="8" t="e">
        <f>#REF!</f>
        <v>#REF!</v>
      </c>
      <c r="AO19" s="11" t="e">
        <f t="shared" si="24"/>
        <v>#REF!</v>
      </c>
      <c r="AP19" s="11" t="e">
        <f t="shared" si="25"/>
        <v>#REF!</v>
      </c>
      <c r="AQ19" s="11">
        <f t="shared" si="26"/>
        <v>21</v>
      </c>
      <c r="AR19" s="7" t="e">
        <f>#REF!</f>
        <v>#REF!</v>
      </c>
      <c r="AS19" s="7" t="e">
        <f t="shared" si="27"/>
        <v>#REF!</v>
      </c>
      <c r="AT19" s="8" t="e">
        <f>#REF!</f>
        <v>#REF!</v>
      </c>
      <c r="AU19" s="11" t="e">
        <f t="shared" si="28"/>
        <v>#REF!</v>
      </c>
      <c r="AV19" s="11" t="e">
        <f t="shared" si="29"/>
        <v>#REF!</v>
      </c>
      <c r="AW19" s="11">
        <f t="shared" si="30"/>
        <v>21</v>
      </c>
      <c r="AX19" s="7" t="e">
        <f>#REF!</f>
        <v>#REF!</v>
      </c>
      <c r="AY19" s="7" t="e">
        <f t="shared" si="31"/>
        <v>#REF!</v>
      </c>
      <c r="AZ19" s="8" t="e">
        <f>#REF!</f>
        <v>#REF!</v>
      </c>
      <c r="BA19" s="11" t="e">
        <f t="shared" si="32"/>
        <v>#REF!</v>
      </c>
      <c r="BB19" s="11" t="e">
        <f t="shared" si="33"/>
        <v>#REF!</v>
      </c>
      <c r="BC19" s="11">
        <f t="shared" si="34"/>
        <v>21</v>
      </c>
      <c r="BD19" s="7" t="e">
        <f>#REF!</f>
        <v>#REF!</v>
      </c>
      <c r="BE19" s="7" t="e">
        <f t="shared" si="35"/>
        <v>#REF!</v>
      </c>
      <c r="BF19" s="8" t="e">
        <f>#REF!</f>
        <v>#REF!</v>
      </c>
      <c r="BG19" s="11" t="e">
        <f t="shared" si="36"/>
        <v>#REF!</v>
      </c>
      <c r="BH19" s="11" t="e">
        <f t="shared" si="37"/>
        <v>#REF!</v>
      </c>
      <c r="BI19" s="11">
        <f t="shared" si="38"/>
        <v>21</v>
      </c>
      <c r="BJ19" s="7" t="e">
        <f>#REF!</f>
        <v>#REF!</v>
      </c>
      <c r="BK19" s="7" t="e">
        <f t="shared" si="39"/>
        <v>#REF!</v>
      </c>
      <c r="BL19" s="8" t="e">
        <f>#REF!</f>
        <v>#REF!</v>
      </c>
      <c r="BM19" s="11" t="e">
        <f t="shared" si="40"/>
        <v>#REF!</v>
      </c>
      <c r="BN19" s="11" t="e">
        <f t="shared" si="41"/>
        <v>#REF!</v>
      </c>
      <c r="BO19" s="11">
        <f t="shared" si="42"/>
        <v>21</v>
      </c>
      <c r="BP19" s="7" t="e">
        <f>#REF!</f>
        <v>#REF!</v>
      </c>
      <c r="BQ19" s="7" t="e">
        <f t="shared" si="43"/>
        <v>#REF!</v>
      </c>
      <c r="BR19" s="8" t="e">
        <f>#REF!</f>
        <v>#REF!</v>
      </c>
      <c r="BS19" s="11" t="e">
        <f t="shared" si="44"/>
        <v>#REF!</v>
      </c>
      <c r="BT19" s="11" t="e">
        <f t="shared" si="45"/>
        <v>#REF!</v>
      </c>
      <c r="BU19" s="11">
        <f t="shared" si="46"/>
        <v>21</v>
      </c>
      <c r="BV19" s="7" t="e">
        <f>#REF!</f>
        <v>#REF!</v>
      </c>
      <c r="BW19" s="7" t="e">
        <f t="shared" si="47"/>
        <v>#REF!</v>
      </c>
      <c r="BX19" s="8" t="e">
        <f>#REF!</f>
        <v>#REF!</v>
      </c>
      <c r="BY19" s="11" t="e">
        <f t="shared" si="48"/>
        <v>#REF!</v>
      </c>
      <c r="BZ19" s="11" t="e">
        <f t="shared" si="49"/>
        <v>#REF!</v>
      </c>
      <c r="CA19" s="11">
        <f t="shared" si="50"/>
        <v>21</v>
      </c>
      <c r="CB19" s="7" t="e">
        <f>#REF!</f>
        <v>#REF!</v>
      </c>
      <c r="CC19" s="7" t="e">
        <f t="shared" si="51"/>
        <v>#REF!</v>
      </c>
      <c r="CD19" s="8" t="e">
        <f>#REF!</f>
        <v>#REF!</v>
      </c>
      <c r="CE19" s="11" t="e">
        <f t="shared" si="52"/>
        <v>#REF!</v>
      </c>
      <c r="CF19" s="11" t="e">
        <f t="shared" si="53"/>
        <v>#REF!</v>
      </c>
      <c r="CG19" s="11">
        <f t="shared" si="54"/>
        <v>21</v>
      </c>
      <c r="CH19" s="7" t="e">
        <f>#REF!</f>
        <v>#REF!</v>
      </c>
      <c r="CI19" s="7" t="e">
        <f t="shared" si="55"/>
        <v>#REF!</v>
      </c>
      <c r="CJ19" s="8" t="e">
        <f>#REF!</f>
        <v>#REF!</v>
      </c>
      <c r="CK19" s="11" t="e">
        <f t="shared" si="56"/>
        <v>#REF!</v>
      </c>
      <c r="CL19" s="11" t="e">
        <f t="shared" si="57"/>
        <v>#REF!</v>
      </c>
      <c r="CM19" s="11">
        <f t="shared" si="58"/>
        <v>21</v>
      </c>
      <c r="CN19" s="7" t="e">
        <f>#REF!</f>
        <v>#REF!</v>
      </c>
      <c r="CO19" s="7" t="e">
        <f t="shared" si="59"/>
        <v>#REF!</v>
      </c>
      <c r="CP19" s="8" t="e">
        <f>#REF!</f>
        <v>#REF!</v>
      </c>
      <c r="CQ19" s="11" t="e">
        <f t="shared" si="60"/>
        <v>#REF!</v>
      </c>
      <c r="CR19" s="11" t="e">
        <f t="shared" si="61"/>
        <v>#REF!</v>
      </c>
      <c r="CS19" s="11">
        <f t="shared" si="62"/>
        <v>21</v>
      </c>
      <c r="CT19" s="7" t="e">
        <f>#REF!</f>
        <v>#REF!</v>
      </c>
      <c r="CU19" s="7" t="e">
        <f t="shared" si="63"/>
        <v>#REF!</v>
      </c>
      <c r="CV19" s="8" t="e">
        <f>#REF!</f>
        <v>#REF!</v>
      </c>
      <c r="CW19" s="11" t="e">
        <f t="shared" si="64"/>
        <v>#REF!</v>
      </c>
      <c r="CX19" s="11" t="e">
        <f t="shared" si="65"/>
        <v>#REF!</v>
      </c>
      <c r="CY19" s="11">
        <f t="shared" si="66"/>
        <v>21</v>
      </c>
      <c r="CZ19" s="7" t="e">
        <f>#REF!</f>
        <v>#REF!</v>
      </c>
      <c r="DA19" s="7" t="e">
        <f t="shared" si="67"/>
        <v>#REF!</v>
      </c>
      <c r="DB19" s="8" t="e">
        <f>#REF!</f>
        <v>#REF!</v>
      </c>
      <c r="DC19" s="11" t="e">
        <f t="shared" si="68"/>
        <v>#REF!</v>
      </c>
      <c r="DD19" s="11" t="e">
        <f t="shared" si="69"/>
        <v>#REF!</v>
      </c>
      <c r="DE19" s="11">
        <f t="shared" si="70"/>
        <v>21</v>
      </c>
      <c r="DF19" s="7" t="e">
        <f>#REF!</f>
        <v>#REF!</v>
      </c>
      <c r="DG19" s="7" t="e">
        <f t="shared" si="71"/>
        <v>#REF!</v>
      </c>
      <c r="DH19" s="8" t="e">
        <f>#REF!</f>
        <v>#REF!</v>
      </c>
      <c r="DI19" s="11" t="e">
        <f t="shared" si="72"/>
        <v>#REF!</v>
      </c>
      <c r="DJ19" s="11" t="e">
        <f t="shared" si="73"/>
        <v>#REF!</v>
      </c>
      <c r="DK19" s="11">
        <f t="shared" si="74"/>
        <v>21</v>
      </c>
      <c r="DL19" s="7" t="e">
        <f>#REF!</f>
        <v>#REF!</v>
      </c>
      <c r="DM19" s="7" t="e">
        <f t="shared" si="75"/>
        <v>#REF!</v>
      </c>
      <c r="DN19" s="8" t="e">
        <f>#REF!</f>
        <v>#REF!</v>
      </c>
      <c r="DO19" s="11" t="e">
        <f t="shared" si="76"/>
        <v>#REF!</v>
      </c>
      <c r="DP19" s="11" t="e">
        <f t="shared" si="77"/>
        <v>#REF!</v>
      </c>
      <c r="DQ19" s="11">
        <f t="shared" si="78"/>
        <v>21</v>
      </c>
      <c r="DR19" s="7" t="e">
        <f>#REF!</f>
        <v>#REF!</v>
      </c>
      <c r="DS19" s="7" t="e">
        <f t="shared" si="79"/>
        <v>#REF!</v>
      </c>
      <c r="DT19" s="8" t="e">
        <f>#REF!</f>
        <v>#REF!</v>
      </c>
      <c r="DU19" s="11" t="e">
        <f t="shared" si="80"/>
        <v>#REF!</v>
      </c>
      <c r="DV19" s="11" t="e">
        <f t="shared" si="81"/>
        <v>#REF!</v>
      </c>
      <c r="DW19" s="11">
        <f t="shared" si="82"/>
        <v>21</v>
      </c>
      <c r="DX19" s="7" t="e">
        <f>#REF!</f>
        <v>#REF!</v>
      </c>
      <c r="DY19" s="7" t="e">
        <f t="shared" si="83"/>
        <v>#REF!</v>
      </c>
      <c r="DZ19" s="8" t="e">
        <f>#REF!</f>
        <v>#REF!</v>
      </c>
      <c r="EA19" s="11" t="e">
        <f t="shared" si="84"/>
        <v>#REF!</v>
      </c>
      <c r="EB19" s="11" t="e">
        <f t="shared" si="85"/>
        <v>#REF!</v>
      </c>
      <c r="EC19" s="11">
        <f t="shared" si="86"/>
        <v>21</v>
      </c>
      <c r="ED19" s="7" t="e">
        <f>#REF!</f>
        <v>#REF!</v>
      </c>
      <c r="EE19" s="7" t="e">
        <f t="shared" si="87"/>
        <v>#REF!</v>
      </c>
      <c r="EF19" s="8" t="e">
        <f>#REF!</f>
        <v>#REF!</v>
      </c>
      <c r="EG19" s="11" t="e">
        <f t="shared" si="88"/>
        <v>#REF!</v>
      </c>
      <c r="EH19" s="11" t="e">
        <f t="shared" si="89"/>
        <v>#REF!</v>
      </c>
      <c r="EI19" s="11">
        <f t="shared" si="90"/>
        <v>21</v>
      </c>
      <c r="EJ19" s="7" t="e">
        <f t="shared" si="91"/>
        <v>#REF!</v>
      </c>
      <c r="EK19" s="8" t="e">
        <f>#REF!</f>
        <v>#REF!</v>
      </c>
      <c r="EL19" s="11" t="e">
        <f t="shared" si="92"/>
        <v>#REF!</v>
      </c>
      <c r="EM19" s="11" t="e">
        <f t="shared" si="93"/>
        <v>#REF!</v>
      </c>
      <c r="EN19" s="11">
        <f t="shared" si="94"/>
        <v>21</v>
      </c>
    </row>
    <row r="20" spans="1:144" x14ac:dyDescent="0.3">
      <c r="A20" s="7">
        <v>19</v>
      </c>
      <c r="B20" s="7" t="e">
        <f>#REF!</f>
        <v>#REF!</v>
      </c>
      <c r="C20" s="8" t="e">
        <f>100*#REF!/#REF!</f>
        <v>#REF!</v>
      </c>
      <c r="D20" s="11" t="e">
        <f t="shared" si="0"/>
        <v>#REF!</v>
      </c>
      <c r="E20" s="11" t="e">
        <f t="shared" si="1"/>
        <v>#REF!</v>
      </c>
      <c r="F20" s="11">
        <f t="shared" si="2"/>
        <v>21</v>
      </c>
      <c r="G20" s="7" t="e">
        <f>#REF!</f>
        <v>#REF!</v>
      </c>
      <c r="H20" s="7" t="e">
        <f t="shared" si="3"/>
        <v>#REF!</v>
      </c>
      <c r="I20" s="8" t="e">
        <f>100*#REF!/#REF!</f>
        <v>#REF!</v>
      </c>
      <c r="J20" s="11" t="e">
        <f t="shared" si="4"/>
        <v>#REF!</v>
      </c>
      <c r="K20" s="11" t="e">
        <f t="shared" si="5"/>
        <v>#REF!</v>
      </c>
      <c r="L20" s="11">
        <f t="shared" si="6"/>
        <v>21</v>
      </c>
      <c r="M20" s="7" t="e">
        <f>#REF!</f>
        <v>#REF!</v>
      </c>
      <c r="N20" s="7" t="e">
        <f>#REF!</f>
        <v>#REF!</v>
      </c>
      <c r="O20" s="7" t="e">
        <f t="shared" si="7"/>
        <v>#REF!</v>
      </c>
      <c r="P20" s="8" t="e">
        <f>#REF!</f>
        <v>#REF!</v>
      </c>
      <c r="Q20" s="11" t="e">
        <f t="shared" si="8"/>
        <v>#REF!</v>
      </c>
      <c r="R20" s="11" t="e">
        <f t="shared" si="9"/>
        <v>#REF!</v>
      </c>
      <c r="S20" s="11">
        <f t="shared" si="10"/>
        <v>21</v>
      </c>
      <c r="T20" s="7" t="e">
        <f>#REF!</f>
        <v>#REF!</v>
      </c>
      <c r="U20" s="7" t="e">
        <f t="shared" si="11"/>
        <v>#REF!</v>
      </c>
      <c r="V20" s="8" t="e">
        <f>#REF!</f>
        <v>#REF!</v>
      </c>
      <c r="W20" s="11" t="e">
        <f t="shared" si="12"/>
        <v>#REF!</v>
      </c>
      <c r="X20" s="11" t="e">
        <f t="shared" si="13"/>
        <v>#REF!</v>
      </c>
      <c r="Y20" s="11">
        <f t="shared" si="14"/>
        <v>21</v>
      </c>
      <c r="Z20" s="7" t="e">
        <f>#REF!</f>
        <v>#REF!</v>
      </c>
      <c r="AA20" s="7" t="e">
        <f t="shared" si="15"/>
        <v>#REF!</v>
      </c>
      <c r="AB20" s="8" t="e">
        <f>100*#REF!/#REF!</f>
        <v>#REF!</v>
      </c>
      <c r="AC20" s="11" t="e">
        <f t="shared" si="16"/>
        <v>#REF!</v>
      </c>
      <c r="AD20" s="11" t="e">
        <f t="shared" si="17"/>
        <v>#REF!</v>
      </c>
      <c r="AE20" s="11">
        <f t="shared" si="18"/>
        <v>21</v>
      </c>
      <c r="AF20" s="7" t="e">
        <f>#REF!</f>
        <v>#REF!</v>
      </c>
      <c r="AG20" s="7" t="e">
        <f t="shared" si="19"/>
        <v>#REF!</v>
      </c>
      <c r="AH20" s="8" t="e">
        <f>100*#REF!/#REF!</f>
        <v>#REF!</v>
      </c>
      <c r="AI20" s="11" t="e">
        <f t="shared" si="20"/>
        <v>#REF!</v>
      </c>
      <c r="AJ20" s="11" t="e">
        <f t="shared" si="21"/>
        <v>#REF!</v>
      </c>
      <c r="AK20" s="11">
        <f t="shared" si="22"/>
        <v>21</v>
      </c>
      <c r="AL20" s="7" t="e">
        <f>#REF!</f>
        <v>#REF!</v>
      </c>
      <c r="AM20" s="7" t="e">
        <f t="shared" si="23"/>
        <v>#REF!</v>
      </c>
      <c r="AN20" s="8" t="e">
        <f>#REF!</f>
        <v>#REF!</v>
      </c>
      <c r="AO20" s="11" t="e">
        <f t="shared" si="24"/>
        <v>#REF!</v>
      </c>
      <c r="AP20" s="11" t="e">
        <f t="shared" si="25"/>
        <v>#REF!</v>
      </c>
      <c r="AQ20" s="11">
        <f t="shared" si="26"/>
        <v>21</v>
      </c>
      <c r="AR20" s="7" t="e">
        <f>#REF!</f>
        <v>#REF!</v>
      </c>
      <c r="AS20" s="7" t="e">
        <f t="shared" si="27"/>
        <v>#REF!</v>
      </c>
      <c r="AT20" s="8" t="e">
        <f>#REF!</f>
        <v>#REF!</v>
      </c>
      <c r="AU20" s="11" t="e">
        <f t="shared" si="28"/>
        <v>#REF!</v>
      </c>
      <c r="AV20" s="11" t="e">
        <f t="shared" si="29"/>
        <v>#REF!</v>
      </c>
      <c r="AW20" s="11">
        <f t="shared" si="30"/>
        <v>21</v>
      </c>
      <c r="AX20" s="7" t="e">
        <f>#REF!</f>
        <v>#REF!</v>
      </c>
      <c r="AY20" s="7" t="e">
        <f t="shared" si="31"/>
        <v>#REF!</v>
      </c>
      <c r="AZ20" s="8" t="e">
        <f>#REF!</f>
        <v>#REF!</v>
      </c>
      <c r="BA20" s="11" t="e">
        <f t="shared" si="32"/>
        <v>#REF!</v>
      </c>
      <c r="BB20" s="11" t="e">
        <f t="shared" si="33"/>
        <v>#REF!</v>
      </c>
      <c r="BC20" s="11">
        <f t="shared" si="34"/>
        <v>21</v>
      </c>
      <c r="BD20" s="7" t="e">
        <f>#REF!</f>
        <v>#REF!</v>
      </c>
      <c r="BE20" s="7" t="e">
        <f t="shared" si="35"/>
        <v>#REF!</v>
      </c>
      <c r="BF20" s="8" t="e">
        <f>#REF!</f>
        <v>#REF!</v>
      </c>
      <c r="BG20" s="11" t="e">
        <f t="shared" si="36"/>
        <v>#REF!</v>
      </c>
      <c r="BH20" s="11" t="e">
        <f t="shared" si="37"/>
        <v>#REF!</v>
      </c>
      <c r="BI20" s="11">
        <f t="shared" si="38"/>
        <v>21</v>
      </c>
      <c r="BJ20" s="7" t="e">
        <f>#REF!</f>
        <v>#REF!</v>
      </c>
      <c r="BK20" s="7" t="e">
        <f t="shared" si="39"/>
        <v>#REF!</v>
      </c>
      <c r="BL20" s="8" t="e">
        <f>#REF!</f>
        <v>#REF!</v>
      </c>
      <c r="BM20" s="11" t="e">
        <f t="shared" si="40"/>
        <v>#REF!</v>
      </c>
      <c r="BN20" s="11" t="e">
        <f t="shared" si="41"/>
        <v>#REF!</v>
      </c>
      <c r="BO20" s="11">
        <f t="shared" si="42"/>
        <v>21</v>
      </c>
      <c r="BP20" s="7" t="e">
        <f>#REF!</f>
        <v>#REF!</v>
      </c>
      <c r="BQ20" s="7" t="e">
        <f t="shared" si="43"/>
        <v>#REF!</v>
      </c>
      <c r="BR20" s="8" t="e">
        <f>#REF!</f>
        <v>#REF!</v>
      </c>
      <c r="BS20" s="11" t="e">
        <f t="shared" si="44"/>
        <v>#REF!</v>
      </c>
      <c r="BT20" s="11" t="e">
        <f t="shared" si="45"/>
        <v>#REF!</v>
      </c>
      <c r="BU20" s="11">
        <f t="shared" si="46"/>
        <v>21</v>
      </c>
      <c r="BV20" s="7" t="e">
        <f>#REF!</f>
        <v>#REF!</v>
      </c>
      <c r="BW20" s="7" t="e">
        <f t="shared" si="47"/>
        <v>#REF!</v>
      </c>
      <c r="BX20" s="8" t="e">
        <f>#REF!</f>
        <v>#REF!</v>
      </c>
      <c r="BY20" s="11" t="e">
        <f t="shared" si="48"/>
        <v>#REF!</v>
      </c>
      <c r="BZ20" s="11" t="e">
        <f t="shared" si="49"/>
        <v>#REF!</v>
      </c>
      <c r="CA20" s="11">
        <f t="shared" si="50"/>
        <v>21</v>
      </c>
      <c r="CB20" s="7" t="e">
        <f>#REF!</f>
        <v>#REF!</v>
      </c>
      <c r="CC20" s="7" t="e">
        <f t="shared" si="51"/>
        <v>#REF!</v>
      </c>
      <c r="CD20" s="8" t="e">
        <f>#REF!</f>
        <v>#REF!</v>
      </c>
      <c r="CE20" s="11" t="e">
        <f t="shared" si="52"/>
        <v>#REF!</v>
      </c>
      <c r="CF20" s="11" t="e">
        <f t="shared" si="53"/>
        <v>#REF!</v>
      </c>
      <c r="CG20" s="11">
        <f t="shared" si="54"/>
        <v>21</v>
      </c>
      <c r="CH20" s="7" t="e">
        <f>#REF!</f>
        <v>#REF!</v>
      </c>
      <c r="CI20" s="7" t="e">
        <f t="shared" si="55"/>
        <v>#REF!</v>
      </c>
      <c r="CJ20" s="8" t="e">
        <f>#REF!</f>
        <v>#REF!</v>
      </c>
      <c r="CK20" s="11" t="e">
        <f t="shared" si="56"/>
        <v>#REF!</v>
      </c>
      <c r="CL20" s="11" t="e">
        <f t="shared" si="57"/>
        <v>#REF!</v>
      </c>
      <c r="CM20" s="11">
        <f t="shared" si="58"/>
        <v>21</v>
      </c>
      <c r="CN20" s="7" t="e">
        <f>#REF!</f>
        <v>#REF!</v>
      </c>
      <c r="CO20" s="7" t="e">
        <f t="shared" si="59"/>
        <v>#REF!</v>
      </c>
      <c r="CP20" s="8" t="e">
        <f>#REF!</f>
        <v>#REF!</v>
      </c>
      <c r="CQ20" s="11" t="e">
        <f t="shared" si="60"/>
        <v>#REF!</v>
      </c>
      <c r="CR20" s="11" t="e">
        <f t="shared" si="61"/>
        <v>#REF!</v>
      </c>
      <c r="CS20" s="11">
        <f t="shared" si="62"/>
        <v>21</v>
      </c>
      <c r="CT20" s="7" t="e">
        <f>#REF!</f>
        <v>#REF!</v>
      </c>
      <c r="CU20" s="7" t="e">
        <f t="shared" si="63"/>
        <v>#REF!</v>
      </c>
      <c r="CV20" s="8" t="e">
        <f>#REF!</f>
        <v>#REF!</v>
      </c>
      <c r="CW20" s="11" t="e">
        <f t="shared" si="64"/>
        <v>#REF!</v>
      </c>
      <c r="CX20" s="11" t="e">
        <f t="shared" si="65"/>
        <v>#REF!</v>
      </c>
      <c r="CY20" s="11">
        <f t="shared" si="66"/>
        <v>21</v>
      </c>
      <c r="CZ20" s="7" t="e">
        <f>#REF!</f>
        <v>#REF!</v>
      </c>
      <c r="DA20" s="7" t="e">
        <f t="shared" si="67"/>
        <v>#REF!</v>
      </c>
      <c r="DB20" s="8" t="e">
        <f>#REF!</f>
        <v>#REF!</v>
      </c>
      <c r="DC20" s="11" t="e">
        <f t="shared" si="68"/>
        <v>#REF!</v>
      </c>
      <c r="DD20" s="11" t="e">
        <f t="shared" si="69"/>
        <v>#REF!</v>
      </c>
      <c r="DE20" s="11">
        <f t="shared" si="70"/>
        <v>21</v>
      </c>
      <c r="DF20" s="7" t="e">
        <f>#REF!</f>
        <v>#REF!</v>
      </c>
      <c r="DG20" s="7" t="e">
        <f t="shared" si="71"/>
        <v>#REF!</v>
      </c>
      <c r="DH20" s="8" t="e">
        <f>#REF!</f>
        <v>#REF!</v>
      </c>
      <c r="DI20" s="11" t="e">
        <f t="shared" si="72"/>
        <v>#REF!</v>
      </c>
      <c r="DJ20" s="11" t="e">
        <f t="shared" si="73"/>
        <v>#REF!</v>
      </c>
      <c r="DK20" s="11">
        <f t="shared" si="74"/>
        <v>21</v>
      </c>
      <c r="DL20" s="7" t="e">
        <f>#REF!</f>
        <v>#REF!</v>
      </c>
      <c r="DM20" s="7" t="e">
        <f t="shared" si="75"/>
        <v>#REF!</v>
      </c>
      <c r="DN20" s="8" t="e">
        <f>#REF!</f>
        <v>#REF!</v>
      </c>
      <c r="DO20" s="11" t="e">
        <f t="shared" si="76"/>
        <v>#REF!</v>
      </c>
      <c r="DP20" s="11" t="e">
        <f t="shared" si="77"/>
        <v>#REF!</v>
      </c>
      <c r="DQ20" s="11">
        <f t="shared" si="78"/>
        <v>21</v>
      </c>
      <c r="DR20" s="7" t="e">
        <f>#REF!</f>
        <v>#REF!</v>
      </c>
      <c r="DS20" s="7" t="e">
        <f t="shared" si="79"/>
        <v>#REF!</v>
      </c>
      <c r="DT20" s="8" t="e">
        <f>#REF!</f>
        <v>#REF!</v>
      </c>
      <c r="DU20" s="11" t="e">
        <f t="shared" si="80"/>
        <v>#REF!</v>
      </c>
      <c r="DV20" s="11" t="e">
        <f t="shared" si="81"/>
        <v>#REF!</v>
      </c>
      <c r="DW20" s="11">
        <f t="shared" si="82"/>
        <v>21</v>
      </c>
      <c r="DX20" s="7" t="e">
        <f>#REF!</f>
        <v>#REF!</v>
      </c>
      <c r="DY20" s="7" t="e">
        <f t="shared" si="83"/>
        <v>#REF!</v>
      </c>
      <c r="DZ20" s="8" t="e">
        <f>#REF!</f>
        <v>#REF!</v>
      </c>
      <c r="EA20" s="11" t="e">
        <f t="shared" si="84"/>
        <v>#REF!</v>
      </c>
      <c r="EB20" s="11" t="e">
        <f t="shared" si="85"/>
        <v>#REF!</v>
      </c>
      <c r="EC20" s="11">
        <f t="shared" si="86"/>
        <v>21</v>
      </c>
      <c r="ED20" s="7" t="e">
        <f>#REF!</f>
        <v>#REF!</v>
      </c>
      <c r="EE20" s="7" t="e">
        <f t="shared" si="87"/>
        <v>#REF!</v>
      </c>
      <c r="EF20" s="8" t="e">
        <f>#REF!</f>
        <v>#REF!</v>
      </c>
      <c r="EG20" s="11" t="e">
        <f t="shared" si="88"/>
        <v>#REF!</v>
      </c>
      <c r="EH20" s="11" t="e">
        <f t="shared" si="89"/>
        <v>#REF!</v>
      </c>
      <c r="EI20" s="11">
        <f t="shared" si="90"/>
        <v>21</v>
      </c>
      <c r="EJ20" s="7" t="e">
        <f t="shared" si="91"/>
        <v>#REF!</v>
      </c>
      <c r="EK20" s="8" t="e">
        <f>#REF!</f>
        <v>#REF!</v>
      </c>
      <c r="EL20" s="11" t="e">
        <f t="shared" si="92"/>
        <v>#REF!</v>
      </c>
      <c r="EM20" s="11" t="e">
        <f t="shared" si="93"/>
        <v>#REF!</v>
      </c>
      <c r="EN20" s="11">
        <f t="shared" si="94"/>
        <v>21</v>
      </c>
    </row>
    <row r="21" spans="1:144" x14ac:dyDescent="0.3">
      <c r="A21" s="7">
        <v>20</v>
      </c>
      <c r="B21" s="7" t="e">
        <f>#REF!</f>
        <v>#REF!</v>
      </c>
      <c r="C21" s="8" t="e">
        <f>100*#REF!/#REF!</f>
        <v>#REF!</v>
      </c>
      <c r="D21" s="11" t="e">
        <f t="shared" si="0"/>
        <v>#REF!</v>
      </c>
      <c r="E21" s="11" t="e">
        <f t="shared" si="1"/>
        <v>#REF!</v>
      </c>
      <c r="F21" s="11">
        <f t="shared" si="2"/>
        <v>21</v>
      </c>
      <c r="G21" s="7" t="e">
        <f>#REF!</f>
        <v>#REF!</v>
      </c>
      <c r="H21" s="7" t="e">
        <f t="shared" si="3"/>
        <v>#REF!</v>
      </c>
      <c r="I21" s="8" t="e">
        <f>100*#REF!/#REF!</f>
        <v>#REF!</v>
      </c>
      <c r="J21" s="11" t="e">
        <f t="shared" si="4"/>
        <v>#REF!</v>
      </c>
      <c r="K21" s="11" t="e">
        <f t="shared" si="5"/>
        <v>#REF!</v>
      </c>
      <c r="L21" s="11">
        <f t="shared" si="6"/>
        <v>21</v>
      </c>
      <c r="M21" s="7" t="e">
        <f>#REF!</f>
        <v>#REF!</v>
      </c>
      <c r="N21" s="7" t="e">
        <f>#REF!</f>
        <v>#REF!</v>
      </c>
      <c r="O21" s="7" t="e">
        <f t="shared" si="7"/>
        <v>#REF!</v>
      </c>
      <c r="P21" s="8" t="e">
        <f>#REF!</f>
        <v>#REF!</v>
      </c>
      <c r="Q21" s="11" t="e">
        <f t="shared" si="8"/>
        <v>#REF!</v>
      </c>
      <c r="R21" s="11" t="e">
        <f t="shared" si="9"/>
        <v>#REF!</v>
      </c>
      <c r="S21" s="11">
        <f t="shared" si="10"/>
        <v>21</v>
      </c>
      <c r="T21" s="7" t="e">
        <f>#REF!</f>
        <v>#REF!</v>
      </c>
      <c r="U21" s="7" t="e">
        <f t="shared" si="11"/>
        <v>#REF!</v>
      </c>
      <c r="V21" s="8" t="e">
        <f>#REF!</f>
        <v>#REF!</v>
      </c>
      <c r="W21" s="11" t="e">
        <f t="shared" si="12"/>
        <v>#REF!</v>
      </c>
      <c r="X21" s="11" t="e">
        <f t="shared" si="13"/>
        <v>#REF!</v>
      </c>
      <c r="Y21" s="11">
        <f t="shared" si="14"/>
        <v>21</v>
      </c>
      <c r="Z21" s="7" t="e">
        <f>#REF!</f>
        <v>#REF!</v>
      </c>
      <c r="AA21" s="7" t="e">
        <f t="shared" si="15"/>
        <v>#REF!</v>
      </c>
      <c r="AB21" s="8" t="e">
        <f>100*#REF!/#REF!</f>
        <v>#REF!</v>
      </c>
      <c r="AC21" s="11" t="e">
        <f t="shared" si="16"/>
        <v>#REF!</v>
      </c>
      <c r="AD21" s="11" t="e">
        <f t="shared" si="17"/>
        <v>#REF!</v>
      </c>
      <c r="AE21" s="11">
        <f t="shared" si="18"/>
        <v>21</v>
      </c>
      <c r="AF21" s="7" t="e">
        <f>#REF!</f>
        <v>#REF!</v>
      </c>
      <c r="AG21" s="7" t="e">
        <f t="shared" si="19"/>
        <v>#REF!</v>
      </c>
      <c r="AH21" s="8" t="e">
        <f>100*#REF!/#REF!</f>
        <v>#REF!</v>
      </c>
      <c r="AI21" s="11" t="e">
        <f t="shared" si="20"/>
        <v>#REF!</v>
      </c>
      <c r="AJ21" s="11" t="e">
        <f t="shared" si="21"/>
        <v>#REF!</v>
      </c>
      <c r="AK21" s="11">
        <f t="shared" si="22"/>
        <v>21</v>
      </c>
      <c r="AL21" s="7" t="e">
        <f>#REF!</f>
        <v>#REF!</v>
      </c>
      <c r="AM21" s="7" t="e">
        <f t="shared" si="23"/>
        <v>#REF!</v>
      </c>
      <c r="AN21" s="8" t="e">
        <f>#REF!</f>
        <v>#REF!</v>
      </c>
      <c r="AO21" s="11" t="e">
        <f t="shared" si="24"/>
        <v>#REF!</v>
      </c>
      <c r="AP21" s="11" t="e">
        <f t="shared" si="25"/>
        <v>#REF!</v>
      </c>
      <c r="AQ21" s="11">
        <f t="shared" si="26"/>
        <v>21</v>
      </c>
      <c r="AR21" s="7" t="e">
        <f>#REF!</f>
        <v>#REF!</v>
      </c>
      <c r="AS21" s="7" t="e">
        <f t="shared" si="27"/>
        <v>#REF!</v>
      </c>
      <c r="AT21" s="8" t="e">
        <f>#REF!</f>
        <v>#REF!</v>
      </c>
      <c r="AU21" s="11" t="e">
        <f t="shared" si="28"/>
        <v>#REF!</v>
      </c>
      <c r="AV21" s="11" t="e">
        <f t="shared" si="29"/>
        <v>#REF!</v>
      </c>
      <c r="AW21" s="11">
        <f t="shared" si="30"/>
        <v>21</v>
      </c>
      <c r="AX21" s="7" t="e">
        <f>#REF!</f>
        <v>#REF!</v>
      </c>
      <c r="AY21" s="7" t="e">
        <f t="shared" si="31"/>
        <v>#REF!</v>
      </c>
      <c r="AZ21" s="8" t="e">
        <f>#REF!</f>
        <v>#REF!</v>
      </c>
      <c r="BA21" s="11" t="e">
        <f t="shared" si="32"/>
        <v>#REF!</v>
      </c>
      <c r="BB21" s="11" t="e">
        <f t="shared" si="33"/>
        <v>#REF!</v>
      </c>
      <c r="BC21" s="11">
        <f t="shared" si="34"/>
        <v>21</v>
      </c>
      <c r="BD21" s="7" t="e">
        <f>#REF!</f>
        <v>#REF!</v>
      </c>
      <c r="BE21" s="7" t="e">
        <f t="shared" si="35"/>
        <v>#REF!</v>
      </c>
      <c r="BF21" s="8" t="e">
        <f>#REF!</f>
        <v>#REF!</v>
      </c>
      <c r="BG21" s="11" t="e">
        <f t="shared" si="36"/>
        <v>#REF!</v>
      </c>
      <c r="BH21" s="11" t="e">
        <f t="shared" si="37"/>
        <v>#REF!</v>
      </c>
      <c r="BI21" s="11">
        <f t="shared" si="38"/>
        <v>21</v>
      </c>
      <c r="BJ21" s="7" t="e">
        <f>#REF!</f>
        <v>#REF!</v>
      </c>
      <c r="BK21" s="7" t="e">
        <f t="shared" si="39"/>
        <v>#REF!</v>
      </c>
      <c r="BL21" s="8" t="e">
        <f>#REF!</f>
        <v>#REF!</v>
      </c>
      <c r="BM21" s="11" t="e">
        <f t="shared" si="40"/>
        <v>#REF!</v>
      </c>
      <c r="BN21" s="11" t="e">
        <f t="shared" si="41"/>
        <v>#REF!</v>
      </c>
      <c r="BO21" s="11">
        <f t="shared" si="42"/>
        <v>21</v>
      </c>
      <c r="BP21" s="7" t="e">
        <f>#REF!</f>
        <v>#REF!</v>
      </c>
      <c r="BQ21" s="7" t="e">
        <f t="shared" si="43"/>
        <v>#REF!</v>
      </c>
      <c r="BR21" s="8" t="e">
        <f>#REF!</f>
        <v>#REF!</v>
      </c>
      <c r="BS21" s="11" t="e">
        <f t="shared" si="44"/>
        <v>#REF!</v>
      </c>
      <c r="BT21" s="11" t="e">
        <f t="shared" si="45"/>
        <v>#REF!</v>
      </c>
      <c r="BU21" s="11">
        <f t="shared" si="46"/>
        <v>21</v>
      </c>
      <c r="BV21" s="7" t="e">
        <f>#REF!</f>
        <v>#REF!</v>
      </c>
      <c r="BW21" s="7" t="e">
        <f t="shared" si="47"/>
        <v>#REF!</v>
      </c>
      <c r="BX21" s="8" t="e">
        <f>#REF!</f>
        <v>#REF!</v>
      </c>
      <c r="BY21" s="11" t="e">
        <f t="shared" si="48"/>
        <v>#REF!</v>
      </c>
      <c r="BZ21" s="11" t="e">
        <f t="shared" si="49"/>
        <v>#REF!</v>
      </c>
      <c r="CA21" s="11">
        <f t="shared" si="50"/>
        <v>21</v>
      </c>
      <c r="CB21" s="7" t="e">
        <f>#REF!</f>
        <v>#REF!</v>
      </c>
      <c r="CC21" s="7" t="e">
        <f t="shared" si="51"/>
        <v>#REF!</v>
      </c>
      <c r="CD21" s="8" t="e">
        <f>#REF!</f>
        <v>#REF!</v>
      </c>
      <c r="CE21" s="11" t="e">
        <f t="shared" si="52"/>
        <v>#REF!</v>
      </c>
      <c r="CF21" s="11" t="e">
        <f t="shared" si="53"/>
        <v>#REF!</v>
      </c>
      <c r="CG21" s="11">
        <f t="shared" si="54"/>
        <v>21</v>
      </c>
      <c r="CH21" s="7" t="e">
        <f>#REF!</f>
        <v>#REF!</v>
      </c>
      <c r="CI21" s="7" t="e">
        <f t="shared" si="55"/>
        <v>#REF!</v>
      </c>
      <c r="CJ21" s="8" t="e">
        <f>#REF!</f>
        <v>#REF!</v>
      </c>
      <c r="CK21" s="11" t="e">
        <f t="shared" si="56"/>
        <v>#REF!</v>
      </c>
      <c r="CL21" s="11" t="e">
        <f t="shared" si="57"/>
        <v>#REF!</v>
      </c>
      <c r="CM21" s="11">
        <f t="shared" si="58"/>
        <v>21</v>
      </c>
      <c r="CN21" s="7" t="e">
        <f>#REF!</f>
        <v>#REF!</v>
      </c>
      <c r="CO21" s="7" t="e">
        <f t="shared" si="59"/>
        <v>#REF!</v>
      </c>
      <c r="CP21" s="8" t="e">
        <f>#REF!</f>
        <v>#REF!</v>
      </c>
      <c r="CQ21" s="11" t="e">
        <f t="shared" si="60"/>
        <v>#REF!</v>
      </c>
      <c r="CR21" s="11" t="e">
        <f t="shared" si="61"/>
        <v>#REF!</v>
      </c>
      <c r="CS21" s="11">
        <f t="shared" si="62"/>
        <v>21</v>
      </c>
      <c r="CT21" s="7" t="e">
        <f>#REF!</f>
        <v>#REF!</v>
      </c>
      <c r="CU21" s="7" t="e">
        <f t="shared" si="63"/>
        <v>#REF!</v>
      </c>
      <c r="CV21" s="8" t="e">
        <f>#REF!</f>
        <v>#REF!</v>
      </c>
      <c r="CW21" s="11" t="e">
        <f t="shared" si="64"/>
        <v>#REF!</v>
      </c>
      <c r="CX21" s="11" t="e">
        <f t="shared" si="65"/>
        <v>#REF!</v>
      </c>
      <c r="CY21" s="11">
        <f t="shared" si="66"/>
        <v>21</v>
      </c>
      <c r="CZ21" s="7" t="e">
        <f>#REF!</f>
        <v>#REF!</v>
      </c>
      <c r="DA21" s="7" t="e">
        <f t="shared" si="67"/>
        <v>#REF!</v>
      </c>
      <c r="DB21" s="8" t="e">
        <f>#REF!</f>
        <v>#REF!</v>
      </c>
      <c r="DC21" s="11" t="e">
        <f t="shared" si="68"/>
        <v>#REF!</v>
      </c>
      <c r="DD21" s="11" t="e">
        <f t="shared" si="69"/>
        <v>#REF!</v>
      </c>
      <c r="DE21" s="11">
        <f t="shared" si="70"/>
        <v>21</v>
      </c>
      <c r="DF21" s="7" t="e">
        <f>#REF!</f>
        <v>#REF!</v>
      </c>
      <c r="DG21" s="7" t="e">
        <f t="shared" si="71"/>
        <v>#REF!</v>
      </c>
      <c r="DH21" s="8" t="e">
        <f>#REF!</f>
        <v>#REF!</v>
      </c>
      <c r="DI21" s="11" t="e">
        <f t="shared" si="72"/>
        <v>#REF!</v>
      </c>
      <c r="DJ21" s="11" t="e">
        <f t="shared" si="73"/>
        <v>#REF!</v>
      </c>
      <c r="DK21" s="11">
        <f t="shared" si="74"/>
        <v>21</v>
      </c>
      <c r="DL21" s="7" t="e">
        <f>#REF!</f>
        <v>#REF!</v>
      </c>
      <c r="DM21" s="7" t="e">
        <f t="shared" si="75"/>
        <v>#REF!</v>
      </c>
      <c r="DN21" s="8" t="e">
        <f>#REF!</f>
        <v>#REF!</v>
      </c>
      <c r="DO21" s="11" t="e">
        <f t="shared" si="76"/>
        <v>#REF!</v>
      </c>
      <c r="DP21" s="11" t="e">
        <f t="shared" si="77"/>
        <v>#REF!</v>
      </c>
      <c r="DQ21" s="11">
        <f t="shared" si="78"/>
        <v>21</v>
      </c>
      <c r="DR21" s="7" t="e">
        <f>#REF!</f>
        <v>#REF!</v>
      </c>
      <c r="DS21" s="7" t="e">
        <f t="shared" si="79"/>
        <v>#REF!</v>
      </c>
      <c r="DT21" s="8" t="e">
        <f>#REF!</f>
        <v>#REF!</v>
      </c>
      <c r="DU21" s="11" t="e">
        <f t="shared" si="80"/>
        <v>#REF!</v>
      </c>
      <c r="DV21" s="11" t="e">
        <f t="shared" si="81"/>
        <v>#REF!</v>
      </c>
      <c r="DW21" s="11">
        <f t="shared" si="82"/>
        <v>21</v>
      </c>
      <c r="DX21" s="7" t="e">
        <f>#REF!</f>
        <v>#REF!</v>
      </c>
      <c r="DY21" s="7" t="e">
        <f t="shared" si="83"/>
        <v>#REF!</v>
      </c>
      <c r="DZ21" s="8" t="e">
        <f>#REF!</f>
        <v>#REF!</v>
      </c>
      <c r="EA21" s="11" t="e">
        <f t="shared" si="84"/>
        <v>#REF!</v>
      </c>
      <c r="EB21" s="11" t="e">
        <f t="shared" si="85"/>
        <v>#REF!</v>
      </c>
      <c r="EC21" s="11">
        <f t="shared" si="86"/>
        <v>21</v>
      </c>
      <c r="ED21" s="7" t="e">
        <f>#REF!</f>
        <v>#REF!</v>
      </c>
      <c r="EE21" s="7" t="e">
        <f t="shared" si="87"/>
        <v>#REF!</v>
      </c>
      <c r="EF21" s="8" t="e">
        <f>#REF!</f>
        <v>#REF!</v>
      </c>
      <c r="EG21" s="11" t="e">
        <f t="shared" si="88"/>
        <v>#REF!</v>
      </c>
      <c r="EH21" s="11" t="e">
        <f t="shared" si="89"/>
        <v>#REF!</v>
      </c>
      <c r="EI21" s="11">
        <f t="shared" si="90"/>
        <v>21</v>
      </c>
      <c r="EJ21" s="7" t="e">
        <f t="shared" si="91"/>
        <v>#REF!</v>
      </c>
      <c r="EK21" s="8" t="e">
        <f>#REF!</f>
        <v>#REF!</v>
      </c>
      <c r="EL21" s="11" t="e">
        <f t="shared" si="92"/>
        <v>#REF!</v>
      </c>
      <c r="EM21" s="11" t="e">
        <f t="shared" si="93"/>
        <v>#REF!</v>
      </c>
      <c r="EN21" s="11">
        <f t="shared" si="94"/>
        <v>21</v>
      </c>
    </row>
    <row r="22" spans="1:144" x14ac:dyDescent="0.3">
      <c r="A22" s="7">
        <v>21</v>
      </c>
      <c r="B22" s="7" t="e">
        <f>#REF!</f>
        <v>#REF!</v>
      </c>
      <c r="C22" s="8" t="e">
        <f>100*#REF!/#REF!</f>
        <v>#REF!</v>
      </c>
      <c r="D22" s="11" t="e">
        <f t="shared" si="0"/>
        <v>#REF!</v>
      </c>
      <c r="E22" s="11" t="e">
        <f t="shared" si="1"/>
        <v>#REF!</v>
      </c>
      <c r="F22" s="11">
        <f t="shared" si="2"/>
        <v>21</v>
      </c>
      <c r="G22" s="7" t="e">
        <f>#REF!</f>
        <v>#REF!</v>
      </c>
      <c r="H22" s="7" t="e">
        <f t="shared" si="3"/>
        <v>#REF!</v>
      </c>
      <c r="I22" s="8" t="e">
        <f>100*#REF!/#REF!</f>
        <v>#REF!</v>
      </c>
      <c r="J22" s="11" t="e">
        <f t="shared" si="4"/>
        <v>#REF!</v>
      </c>
      <c r="K22" s="11" t="e">
        <f t="shared" si="5"/>
        <v>#REF!</v>
      </c>
      <c r="L22" s="11">
        <f t="shared" si="6"/>
        <v>21</v>
      </c>
      <c r="M22" s="7" t="e">
        <f>#REF!</f>
        <v>#REF!</v>
      </c>
      <c r="N22" s="7" t="e">
        <f>#REF!</f>
        <v>#REF!</v>
      </c>
      <c r="O22" s="7" t="e">
        <f t="shared" si="7"/>
        <v>#REF!</v>
      </c>
      <c r="P22" s="8" t="e">
        <f>#REF!</f>
        <v>#REF!</v>
      </c>
      <c r="Q22" s="11" t="e">
        <f t="shared" si="8"/>
        <v>#REF!</v>
      </c>
      <c r="R22" s="11" t="e">
        <f t="shared" si="9"/>
        <v>#REF!</v>
      </c>
      <c r="S22" s="11">
        <f t="shared" si="10"/>
        <v>21</v>
      </c>
      <c r="T22" s="7" t="e">
        <f>#REF!</f>
        <v>#REF!</v>
      </c>
      <c r="U22" s="7" t="e">
        <f t="shared" si="11"/>
        <v>#REF!</v>
      </c>
      <c r="V22" s="8" t="e">
        <f>#REF!</f>
        <v>#REF!</v>
      </c>
      <c r="W22" s="11" t="e">
        <f t="shared" si="12"/>
        <v>#REF!</v>
      </c>
      <c r="X22" s="11" t="e">
        <f t="shared" si="13"/>
        <v>#REF!</v>
      </c>
      <c r="Y22" s="11">
        <f t="shared" si="14"/>
        <v>21</v>
      </c>
      <c r="Z22" s="7" t="e">
        <f>#REF!</f>
        <v>#REF!</v>
      </c>
      <c r="AA22" s="7" t="e">
        <f t="shared" si="15"/>
        <v>#REF!</v>
      </c>
      <c r="AB22" s="8" t="e">
        <f>100*#REF!/#REF!</f>
        <v>#REF!</v>
      </c>
      <c r="AC22" s="11" t="e">
        <f t="shared" si="16"/>
        <v>#REF!</v>
      </c>
      <c r="AD22" s="11" t="e">
        <f t="shared" si="17"/>
        <v>#REF!</v>
      </c>
      <c r="AE22" s="11">
        <f t="shared" si="18"/>
        <v>21</v>
      </c>
      <c r="AF22" s="7" t="e">
        <f>#REF!</f>
        <v>#REF!</v>
      </c>
      <c r="AG22" s="7" t="e">
        <f t="shared" si="19"/>
        <v>#REF!</v>
      </c>
      <c r="AH22" s="8" t="e">
        <f>100*#REF!/#REF!</f>
        <v>#REF!</v>
      </c>
      <c r="AI22" s="11" t="e">
        <f t="shared" si="20"/>
        <v>#REF!</v>
      </c>
      <c r="AJ22" s="11" t="e">
        <f t="shared" si="21"/>
        <v>#REF!</v>
      </c>
      <c r="AK22" s="11">
        <f t="shared" si="22"/>
        <v>21</v>
      </c>
      <c r="AL22" s="7" t="e">
        <f>#REF!</f>
        <v>#REF!</v>
      </c>
      <c r="AM22" s="7" t="e">
        <f t="shared" si="23"/>
        <v>#REF!</v>
      </c>
      <c r="AN22" s="8" t="e">
        <f>#REF!</f>
        <v>#REF!</v>
      </c>
      <c r="AO22" s="11" t="e">
        <f t="shared" si="24"/>
        <v>#REF!</v>
      </c>
      <c r="AP22" s="11" t="e">
        <f t="shared" si="25"/>
        <v>#REF!</v>
      </c>
      <c r="AQ22" s="11">
        <f t="shared" si="26"/>
        <v>21</v>
      </c>
      <c r="AR22" s="7" t="e">
        <f>#REF!</f>
        <v>#REF!</v>
      </c>
      <c r="AS22" s="7" t="e">
        <f t="shared" si="27"/>
        <v>#REF!</v>
      </c>
      <c r="AT22" s="8" t="e">
        <f>#REF!</f>
        <v>#REF!</v>
      </c>
      <c r="AU22" s="11" t="e">
        <f t="shared" si="28"/>
        <v>#REF!</v>
      </c>
      <c r="AV22" s="11" t="e">
        <f t="shared" si="29"/>
        <v>#REF!</v>
      </c>
      <c r="AW22" s="11">
        <f t="shared" si="30"/>
        <v>21</v>
      </c>
      <c r="AX22" s="7" t="e">
        <f>#REF!</f>
        <v>#REF!</v>
      </c>
      <c r="AY22" s="7" t="e">
        <f t="shared" si="31"/>
        <v>#REF!</v>
      </c>
      <c r="AZ22" s="8" t="e">
        <f>#REF!</f>
        <v>#REF!</v>
      </c>
      <c r="BA22" s="11" t="e">
        <f t="shared" si="32"/>
        <v>#REF!</v>
      </c>
      <c r="BB22" s="11" t="e">
        <f t="shared" si="33"/>
        <v>#REF!</v>
      </c>
      <c r="BC22" s="11">
        <f t="shared" si="34"/>
        <v>21</v>
      </c>
      <c r="BD22" s="7" t="e">
        <f>#REF!</f>
        <v>#REF!</v>
      </c>
      <c r="BE22" s="7" t="e">
        <f t="shared" si="35"/>
        <v>#REF!</v>
      </c>
      <c r="BF22" s="8" t="e">
        <f>#REF!</f>
        <v>#REF!</v>
      </c>
      <c r="BG22" s="11" t="e">
        <f t="shared" si="36"/>
        <v>#REF!</v>
      </c>
      <c r="BH22" s="11" t="e">
        <f t="shared" si="37"/>
        <v>#REF!</v>
      </c>
      <c r="BI22" s="11">
        <f t="shared" si="38"/>
        <v>21</v>
      </c>
      <c r="BJ22" s="7" t="e">
        <f>#REF!</f>
        <v>#REF!</v>
      </c>
      <c r="BK22" s="7" t="e">
        <f t="shared" si="39"/>
        <v>#REF!</v>
      </c>
      <c r="BL22" s="8" t="e">
        <f>#REF!</f>
        <v>#REF!</v>
      </c>
      <c r="BM22" s="11" t="e">
        <f t="shared" si="40"/>
        <v>#REF!</v>
      </c>
      <c r="BN22" s="11" t="e">
        <f t="shared" si="41"/>
        <v>#REF!</v>
      </c>
      <c r="BO22" s="11">
        <f t="shared" si="42"/>
        <v>21</v>
      </c>
      <c r="BP22" s="7" t="e">
        <f>#REF!</f>
        <v>#REF!</v>
      </c>
      <c r="BQ22" s="7" t="e">
        <f t="shared" si="43"/>
        <v>#REF!</v>
      </c>
      <c r="BR22" s="8" t="e">
        <f>#REF!</f>
        <v>#REF!</v>
      </c>
      <c r="BS22" s="11" t="e">
        <f t="shared" si="44"/>
        <v>#REF!</v>
      </c>
      <c r="BT22" s="11" t="e">
        <f t="shared" si="45"/>
        <v>#REF!</v>
      </c>
      <c r="BU22" s="11">
        <f t="shared" si="46"/>
        <v>21</v>
      </c>
      <c r="BV22" s="7" t="e">
        <f>#REF!</f>
        <v>#REF!</v>
      </c>
      <c r="BW22" s="7" t="e">
        <f t="shared" si="47"/>
        <v>#REF!</v>
      </c>
      <c r="BX22" s="8" t="e">
        <f>#REF!</f>
        <v>#REF!</v>
      </c>
      <c r="BY22" s="11" t="e">
        <f t="shared" si="48"/>
        <v>#REF!</v>
      </c>
      <c r="BZ22" s="11" t="e">
        <f t="shared" si="49"/>
        <v>#REF!</v>
      </c>
      <c r="CA22" s="11">
        <f t="shared" si="50"/>
        <v>21</v>
      </c>
      <c r="CB22" s="7" t="e">
        <f>#REF!</f>
        <v>#REF!</v>
      </c>
      <c r="CC22" s="7" t="e">
        <f t="shared" si="51"/>
        <v>#REF!</v>
      </c>
      <c r="CD22" s="8" t="e">
        <f>#REF!</f>
        <v>#REF!</v>
      </c>
      <c r="CE22" s="11" t="e">
        <f t="shared" si="52"/>
        <v>#REF!</v>
      </c>
      <c r="CF22" s="11" t="e">
        <f t="shared" si="53"/>
        <v>#REF!</v>
      </c>
      <c r="CG22" s="11">
        <f t="shared" si="54"/>
        <v>21</v>
      </c>
      <c r="CH22" s="7" t="e">
        <f>#REF!</f>
        <v>#REF!</v>
      </c>
      <c r="CI22" s="7" t="e">
        <f t="shared" si="55"/>
        <v>#REF!</v>
      </c>
      <c r="CJ22" s="8" t="e">
        <f>#REF!</f>
        <v>#REF!</v>
      </c>
      <c r="CK22" s="11" t="e">
        <f t="shared" si="56"/>
        <v>#REF!</v>
      </c>
      <c r="CL22" s="11" t="e">
        <f t="shared" si="57"/>
        <v>#REF!</v>
      </c>
      <c r="CM22" s="11">
        <f t="shared" si="58"/>
        <v>21</v>
      </c>
      <c r="CN22" s="7" t="e">
        <f>#REF!</f>
        <v>#REF!</v>
      </c>
      <c r="CO22" s="7" t="e">
        <f t="shared" si="59"/>
        <v>#REF!</v>
      </c>
      <c r="CP22" s="8" t="e">
        <f>#REF!</f>
        <v>#REF!</v>
      </c>
      <c r="CQ22" s="11" t="e">
        <f t="shared" si="60"/>
        <v>#REF!</v>
      </c>
      <c r="CR22" s="11" t="e">
        <f t="shared" si="61"/>
        <v>#REF!</v>
      </c>
      <c r="CS22" s="11">
        <f t="shared" si="62"/>
        <v>21</v>
      </c>
      <c r="CT22" s="7" t="e">
        <f>#REF!</f>
        <v>#REF!</v>
      </c>
      <c r="CU22" s="7" t="e">
        <f t="shared" si="63"/>
        <v>#REF!</v>
      </c>
      <c r="CV22" s="8" t="e">
        <f>#REF!</f>
        <v>#REF!</v>
      </c>
      <c r="CW22" s="11" t="e">
        <f t="shared" si="64"/>
        <v>#REF!</v>
      </c>
      <c r="CX22" s="11" t="e">
        <f t="shared" si="65"/>
        <v>#REF!</v>
      </c>
      <c r="CY22" s="11">
        <f t="shared" si="66"/>
        <v>21</v>
      </c>
      <c r="CZ22" s="7" t="e">
        <f>#REF!</f>
        <v>#REF!</v>
      </c>
      <c r="DA22" s="7" t="e">
        <f t="shared" si="67"/>
        <v>#REF!</v>
      </c>
      <c r="DB22" s="8" t="e">
        <f>#REF!</f>
        <v>#REF!</v>
      </c>
      <c r="DC22" s="11" t="e">
        <f t="shared" si="68"/>
        <v>#REF!</v>
      </c>
      <c r="DD22" s="11" t="e">
        <f t="shared" si="69"/>
        <v>#REF!</v>
      </c>
      <c r="DE22" s="11">
        <f t="shared" si="70"/>
        <v>21</v>
      </c>
      <c r="DF22" s="7" t="e">
        <f>#REF!</f>
        <v>#REF!</v>
      </c>
      <c r="DG22" s="7" t="e">
        <f t="shared" si="71"/>
        <v>#REF!</v>
      </c>
      <c r="DH22" s="8" t="e">
        <f>#REF!</f>
        <v>#REF!</v>
      </c>
      <c r="DI22" s="11" t="e">
        <f t="shared" si="72"/>
        <v>#REF!</v>
      </c>
      <c r="DJ22" s="11" t="e">
        <f t="shared" si="73"/>
        <v>#REF!</v>
      </c>
      <c r="DK22" s="11">
        <f t="shared" si="74"/>
        <v>21</v>
      </c>
      <c r="DL22" s="7" t="e">
        <f>#REF!</f>
        <v>#REF!</v>
      </c>
      <c r="DM22" s="7" t="e">
        <f t="shared" si="75"/>
        <v>#REF!</v>
      </c>
      <c r="DN22" s="8" t="e">
        <f>#REF!</f>
        <v>#REF!</v>
      </c>
      <c r="DO22" s="11" t="e">
        <f t="shared" si="76"/>
        <v>#REF!</v>
      </c>
      <c r="DP22" s="11" t="e">
        <f t="shared" si="77"/>
        <v>#REF!</v>
      </c>
      <c r="DQ22" s="11">
        <f t="shared" si="78"/>
        <v>21</v>
      </c>
      <c r="DR22" s="7" t="e">
        <f>#REF!</f>
        <v>#REF!</v>
      </c>
      <c r="DS22" s="7" t="e">
        <f t="shared" si="79"/>
        <v>#REF!</v>
      </c>
      <c r="DT22" s="8" t="e">
        <f>#REF!</f>
        <v>#REF!</v>
      </c>
      <c r="DU22" s="11" t="e">
        <f t="shared" si="80"/>
        <v>#REF!</v>
      </c>
      <c r="DV22" s="11" t="e">
        <f t="shared" si="81"/>
        <v>#REF!</v>
      </c>
      <c r="DW22" s="11">
        <f t="shared" si="82"/>
        <v>21</v>
      </c>
      <c r="DX22" s="7" t="e">
        <f>#REF!</f>
        <v>#REF!</v>
      </c>
      <c r="DY22" s="7" t="e">
        <f t="shared" si="83"/>
        <v>#REF!</v>
      </c>
      <c r="DZ22" s="8" t="e">
        <f>#REF!</f>
        <v>#REF!</v>
      </c>
      <c r="EA22" s="11" t="e">
        <f t="shared" si="84"/>
        <v>#REF!</v>
      </c>
      <c r="EB22" s="11" t="e">
        <f t="shared" si="85"/>
        <v>#REF!</v>
      </c>
      <c r="EC22" s="11">
        <f t="shared" si="86"/>
        <v>21</v>
      </c>
      <c r="ED22" s="7" t="e">
        <f>#REF!</f>
        <v>#REF!</v>
      </c>
      <c r="EE22" s="7" t="e">
        <f t="shared" si="87"/>
        <v>#REF!</v>
      </c>
      <c r="EF22" s="8" t="e">
        <f>#REF!</f>
        <v>#REF!</v>
      </c>
      <c r="EG22" s="11" t="e">
        <f t="shared" si="88"/>
        <v>#REF!</v>
      </c>
      <c r="EH22" s="11" t="e">
        <f t="shared" si="89"/>
        <v>#REF!</v>
      </c>
      <c r="EI22" s="11">
        <f t="shared" si="90"/>
        <v>21</v>
      </c>
      <c r="EJ22" s="7" t="e">
        <f t="shared" si="91"/>
        <v>#REF!</v>
      </c>
      <c r="EK22" s="8" t="e">
        <f>#REF!</f>
        <v>#REF!</v>
      </c>
      <c r="EL22" s="11" t="e">
        <f t="shared" si="92"/>
        <v>#REF!</v>
      </c>
      <c r="EM22" s="11" t="e">
        <f t="shared" si="93"/>
        <v>#REF!</v>
      </c>
      <c r="EN22" s="11">
        <f t="shared" si="94"/>
        <v>21</v>
      </c>
    </row>
  </sheetData>
  <pageMargins left="0.70000004768371604" right="0.70000004768371604" top="0.75" bottom="0.75" header="0.30000001192092901" footer="0.3000000119209290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zoomScale="62" zoomScaleNormal="62" workbookViewId="0">
      <pane xSplit="2" ySplit="4" topLeftCell="C5" activePane="bottomRight" state="frozen"/>
      <selection pane="topRight" activeCell="C1" sqref="C1"/>
      <selection pane="bottomLeft" activeCell="A5" sqref="A5"/>
      <selection pane="bottomRight" activeCell="I12" sqref="I12"/>
    </sheetView>
  </sheetViews>
  <sheetFormatPr defaultColWidth="9.109375" defaultRowHeight="13.8" x14ac:dyDescent="0.25"/>
  <cols>
    <col min="1" max="1" width="7.33203125" style="5" customWidth="1"/>
    <col min="2" max="2" width="39.21875" style="5" customWidth="1"/>
    <col min="3" max="3" width="13.44140625" style="5" customWidth="1"/>
    <col min="4" max="5" width="11.33203125" style="5" customWidth="1"/>
    <col min="6" max="7" width="8.44140625" style="5" customWidth="1"/>
    <col min="8" max="8" width="9.33203125" style="5" bestFit="1" customWidth="1"/>
    <col min="9" max="9" width="9.33203125" style="5" customWidth="1"/>
    <col min="10" max="10" width="9.33203125" style="5" bestFit="1" customWidth="1"/>
    <col min="11" max="11" width="9.6640625" style="5" bestFit="1" customWidth="1"/>
    <col min="12" max="12" width="8.88671875" style="5" customWidth="1"/>
    <col min="13" max="14" width="9.6640625" style="5" bestFit="1" customWidth="1"/>
    <col min="15" max="15" width="9.33203125" style="5" bestFit="1" customWidth="1"/>
    <col min="16" max="17" width="9.6640625" style="5" bestFit="1" customWidth="1"/>
    <col min="18" max="19" width="9.33203125" style="5" bestFit="1" customWidth="1"/>
    <col min="20" max="33" width="9.6640625" style="5" bestFit="1" customWidth="1"/>
    <col min="34" max="34" width="9.109375" style="5" bestFit="1" customWidth="1"/>
    <col min="35" max="16384" width="9.109375" style="5"/>
  </cols>
  <sheetData>
    <row r="1" spans="1:33" x14ac:dyDescent="0.25">
      <c r="A1" s="122" t="s">
        <v>0</v>
      </c>
      <c r="B1" s="125" t="s">
        <v>1</v>
      </c>
      <c r="C1" s="125" t="s">
        <v>52</v>
      </c>
      <c r="D1" s="125" t="s">
        <v>2</v>
      </c>
      <c r="E1" s="129" t="s">
        <v>53</v>
      </c>
      <c r="F1" s="128" t="s">
        <v>3</v>
      </c>
      <c r="G1" s="128"/>
      <c r="H1" s="128"/>
      <c r="I1" s="128"/>
      <c r="J1" s="128"/>
      <c r="K1" s="128"/>
      <c r="L1" s="128"/>
      <c r="M1" s="128"/>
      <c r="N1" s="128"/>
      <c r="O1" s="128" t="s">
        <v>5</v>
      </c>
      <c r="P1" s="128"/>
      <c r="Q1" s="128"/>
      <c r="R1" s="128" t="s">
        <v>7</v>
      </c>
      <c r="S1" s="128"/>
      <c r="T1" s="128"/>
      <c r="U1" s="128"/>
      <c r="V1" s="128" t="s">
        <v>9</v>
      </c>
      <c r="W1" s="128"/>
      <c r="X1" s="128"/>
      <c r="Y1" s="128"/>
      <c r="Z1" s="128"/>
      <c r="AA1" s="128"/>
      <c r="AB1" s="128" t="s">
        <v>11</v>
      </c>
      <c r="AC1" s="128"/>
      <c r="AD1" s="128"/>
      <c r="AE1" s="128"/>
      <c r="AF1" s="128"/>
      <c r="AG1" s="128"/>
    </row>
    <row r="2" spans="1:33" x14ac:dyDescent="0.25">
      <c r="A2" s="123"/>
      <c r="B2" s="126"/>
      <c r="C2" s="126"/>
      <c r="D2" s="126"/>
      <c r="E2" s="130"/>
      <c r="F2" s="128" t="s">
        <v>14</v>
      </c>
      <c r="G2" s="128" t="s">
        <v>15</v>
      </c>
      <c r="H2" s="128" t="s">
        <v>16</v>
      </c>
      <c r="I2" s="128" t="s">
        <v>17</v>
      </c>
      <c r="J2" s="128" t="s">
        <v>18</v>
      </c>
      <c r="K2" s="128" t="s">
        <v>19</v>
      </c>
      <c r="L2" s="128"/>
      <c r="M2" s="128" t="s">
        <v>20</v>
      </c>
      <c r="N2" s="128"/>
      <c r="O2" s="128" t="s">
        <v>24</v>
      </c>
      <c r="P2" s="128" t="s">
        <v>26</v>
      </c>
      <c r="Q2" s="128"/>
      <c r="R2" s="128" t="s">
        <v>30</v>
      </c>
      <c r="S2" s="128" t="s">
        <v>31</v>
      </c>
      <c r="T2" s="128" t="s">
        <v>32</v>
      </c>
      <c r="U2" s="128"/>
      <c r="V2" s="128" t="s">
        <v>36</v>
      </c>
      <c r="W2" s="128"/>
      <c r="X2" s="128" t="s">
        <v>37</v>
      </c>
      <c r="Y2" s="128"/>
      <c r="Z2" s="128" t="s">
        <v>38</v>
      </c>
      <c r="AA2" s="128"/>
      <c r="AB2" s="128" t="s">
        <v>42</v>
      </c>
      <c r="AC2" s="128"/>
      <c r="AD2" s="128" t="s">
        <v>43</v>
      </c>
      <c r="AE2" s="128"/>
      <c r="AF2" s="128" t="s">
        <v>44</v>
      </c>
      <c r="AG2" s="128"/>
    </row>
    <row r="3" spans="1:33" x14ac:dyDescent="0.25">
      <c r="A3" s="124"/>
      <c r="B3" s="127"/>
      <c r="C3" s="127"/>
      <c r="D3" s="127"/>
      <c r="E3" s="131"/>
      <c r="F3" s="128"/>
      <c r="G3" s="128"/>
      <c r="H3" s="128"/>
      <c r="I3" s="128"/>
      <c r="J3" s="128"/>
      <c r="K3" s="104" t="s">
        <v>49</v>
      </c>
      <c r="L3" s="104" t="s">
        <v>50</v>
      </c>
      <c r="M3" s="104" t="s">
        <v>49</v>
      </c>
      <c r="N3" s="104" t="s">
        <v>50</v>
      </c>
      <c r="O3" s="128"/>
      <c r="P3" s="104" t="s">
        <v>49</v>
      </c>
      <c r="Q3" s="104" t="s">
        <v>50</v>
      </c>
      <c r="R3" s="128"/>
      <c r="S3" s="128"/>
      <c r="T3" s="104" t="s">
        <v>49</v>
      </c>
      <c r="U3" s="104" t="s">
        <v>50</v>
      </c>
      <c r="V3" s="104" t="s">
        <v>49</v>
      </c>
      <c r="W3" s="104" t="s">
        <v>51</v>
      </c>
      <c r="X3" s="104"/>
      <c r="Y3" s="104" t="s">
        <v>51</v>
      </c>
      <c r="Z3" s="104"/>
      <c r="AA3" s="104" t="s">
        <v>51</v>
      </c>
      <c r="AB3" s="104" t="s">
        <v>49</v>
      </c>
      <c r="AC3" s="104" t="s">
        <v>51</v>
      </c>
      <c r="AD3" s="104" t="s">
        <v>49</v>
      </c>
      <c r="AE3" s="104" t="s">
        <v>51</v>
      </c>
      <c r="AF3" s="104" t="s">
        <v>49</v>
      </c>
      <c r="AG3" s="104" t="s">
        <v>51</v>
      </c>
    </row>
    <row r="4" spans="1:33" x14ac:dyDescent="0.25">
      <c r="A4" s="77"/>
      <c r="B4" s="97" t="s">
        <v>466</v>
      </c>
      <c r="C4" s="98"/>
      <c r="D4" s="98"/>
      <c r="E4" s="99"/>
      <c r="F4" s="6"/>
      <c r="G4" s="6"/>
      <c r="H4" s="6"/>
      <c r="I4" s="6"/>
      <c r="J4" s="6"/>
      <c r="K4" s="6"/>
      <c r="L4" s="6"/>
      <c r="M4" s="6"/>
      <c r="N4" s="6"/>
      <c r="O4" s="6"/>
      <c r="P4" s="6"/>
      <c r="Q4" s="6"/>
      <c r="R4" s="6"/>
      <c r="S4" s="6"/>
      <c r="T4" s="6"/>
      <c r="U4" s="6"/>
      <c r="V4" s="6"/>
      <c r="W4" s="6"/>
      <c r="X4" s="6"/>
      <c r="Y4" s="6"/>
      <c r="Z4" s="6"/>
      <c r="AA4" s="6"/>
      <c r="AB4" s="6"/>
      <c r="AC4" s="6"/>
      <c r="AD4" s="6"/>
      <c r="AE4" s="6"/>
      <c r="AF4" s="6"/>
      <c r="AG4" s="6"/>
    </row>
    <row r="5" spans="1:33" ht="41.4" x14ac:dyDescent="0.25">
      <c r="A5" s="96">
        <f>'Рейтинговая таблица организаций'!A4</f>
        <v>1</v>
      </c>
      <c r="B5" s="101" t="str">
        <f>'Рейтинговая таблица организаций'!B4</f>
        <v>муниципальное бюджетное общеобразовательное учреждение «Средняя школа № 1»</v>
      </c>
      <c r="C5" s="102">
        <f>Лист1!F3</f>
        <v>1032</v>
      </c>
      <c r="D5" s="101">
        <f>'Рейтинговая таблица организаций'!C4</f>
        <v>556</v>
      </c>
      <c r="E5" s="103">
        <f t="shared" ref="E5:E53" si="0">D5/C5</f>
        <v>0.53875968992248058</v>
      </c>
      <c r="F5" s="101">
        <f>ROUND('Рейтинговая таблица организаций'!D4*100/G5, 0)</f>
        <v>100</v>
      </c>
      <c r="G5" s="101">
        <f>'Рейтинговая таблица организаций'!E4</f>
        <v>14</v>
      </c>
      <c r="H5" s="101">
        <f>ROUND('Рейтинговая таблица организаций'!F4*100/I5, 0)</f>
        <v>100</v>
      </c>
      <c r="I5" s="101">
        <f>'Рейтинговая таблица организаций'!G4</f>
        <v>45</v>
      </c>
      <c r="J5" s="101">
        <f>'Рейтинговая таблица организаций'!H4</f>
        <v>6</v>
      </c>
      <c r="K5" s="101">
        <f>ROUND('Рейтинговая таблица организаций'!I4*100/L5, 0)</f>
        <v>97</v>
      </c>
      <c r="L5" s="101">
        <f>'Рейтинговая таблица организаций'!J4</f>
        <v>479</v>
      </c>
      <c r="M5" s="101">
        <f>ROUND('Рейтинговая таблица организаций'!K4*100/N5, 0)</f>
        <v>98</v>
      </c>
      <c r="N5" s="101">
        <f>'Рейтинговая таблица организаций'!L4</f>
        <v>483</v>
      </c>
      <c r="O5" s="101">
        <f>'Рейтинговая таблица организаций'!Q4</f>
        <v>5</v>
      </c>
      <c r="P5" s="101">
        <f>'Рейтинговая таблица организаций'!T4</f>
        <v>484</v>
      </c>
      <c r="Q5" s="101">
        <f>'Рейтинговая таблица организаций'!U4</f>
        <v>556</v>
      </c>
      <c r="R5" s="101">
        <f>'Рейтинговая таблица организаций'!Z4</f>
        <v>3</v>
      </c>
      <c r="S5" s="101">
        <f>'Рейтинговая таблица организаций'!AA4</f>
        <v>4</v>
      </c>
      <c r="T5" s="101">
        <f>'Рейтинговая таблица организаций'!AB4</f>
        <v>21</v>
      </c>
      <c r="U5" s="101">
        <f>'Рейтинговая таблица организаций'!AC4</f>
        <v>23</v>
      </c>
      <c r="V5" s="101">
        <f>ROUND('Рейтинговая таблица организаций'!AH4*100/W5, 0)</f>
        <v>92</v>
      </c>
      <c r="W5" s="101">
        <f>'Рейтинговая таблица организаций'!AI4</f>
        <v>556</v>
      </c>
      <c r="X5" s="101">
        <f>ROUND('Рейтинговая таблица организаций'!AJ4*100/Y5, 0)</f>
        <v>94</v>
      </c>
      <c r="Y5" s="101">
        <f>'Рейтинговая таблица организаций'!AK4</f>
        <v>556</v>
      </c>
      <c r="Z5" s="101">
        <f>ROUND('Рейтинговая таблица организаций'!AL4*100/AA5, 0)</f>
        <v>98</v>
      </c>
      <c r="AA5" s="101">
        <f>'Рейтинговая таблица организаций'!AM4</f>
        <v>470</v>
      </c>
      <c r="AB5" s="101">
        <f>ROUND('Рейтинговая таблица организаций'!AR4*100/AC5, 0)</f>
        <v>91</v>
      </c>
      <c r="AC5" s="101">
        <f>'Рейтинговая таблица организаций'!AS4</f>
        <v>556</v>
      </c>
      <c r="AD5" s="101">
        <f>ROUND('Рейтинговая таблица организаций'!AT4*100/AE5, 0)</f>
        <v>92</v>
      </c>
      <c r="AE5" s="101">
        <f>'Рейтинговая таблица организаций'!AU4</f>
        <v>556</v>
      </c>
      <c r="AF5" s="101">
        <f>ROUND('Рейтинговая таблица организаций'!AV4*100/AG5, 0)</f>
        <v>93</v>
      </c>
      <c r="AG5" s="101">
        <f>'Рейтинговая таблица организаций'!AW4</f>
        <v>556</v>
      </c>
    </row>
    <row r="6" spans="1:33" ht="41.4" x14ac:dyDescent="0.25">
      <c r="A6" s="96">
        <f>'Рейтинговая таблица организаций'!A5</f>
        <v>2</v>
      </c>
      <c r="B6" s="101" t="str">
        <f>'Рейтинговая таблица организаций'!B5</f>
        <v>муниципальное бюджетное общеобразовательное учреждение «Средняя школа № 2»</v>
      </c>
      <c r="C6" s="102">
        <f>Лист1!F4</f>
        <v>686</v>
      </c>
      <c r="D6" s="101">
        <f>'Рейтинговая таблица организаций'!C5</f>
        <v>338</v>
      </c>
      <c r="E6" s="103">
        <f t="shared" si="0"/>
        <v>0.49271137026239065</v>
      </c>
      <c r="F6" s="101">
        <f>ROUND('Рейтинговая таблица организаций'!D5*100/G6, 0)</f>
        <v>100</v>
      </c>
      <c r="G6" s="101">
        <f>'Рейтинговая таблица организаций'!E5</f>
        <v>14</v>
      </c>
      <c r="H6" s="101">
        <f>ROUND('Рейтинговая таблица организаций'!F5*100/I6, 0)</f>
        <v>100</v>
      </c>
      <c r="I6" s="101">
        <f>'Рейтинговая таблица организаций'!G5</f>
        <v>44</v>
      </c>
      <c r="J6" s="101">
        <f>'Рейтинговая таблица организаций'!H5</f>
        <v>6</v>
      </c>
      <c r="K6" s="101">
        <f>ROUND('Рейтинговая таблица организаций'!I5*100/L6, 0)</f>
        <v>94</v>
      </c>
      <c r="L6" s="101">
        <f>'Рейтинговая таблица организаций'!J5</f>
        <v>245</v>
      </c>
      <c r="M6" s="101">
        <f>ROUND('Рейтинговая таблица организаций'!K5*100/N6, 0)</f>
        <v>92</v>
      </c>
      <c r="N6" s="101">
        <f>'Рейтинговая таблица организаций'!L5</f>
        <v>271</v>
      </c>
      <c r="O6" s="101">
        <f>'Рейтинговая таблица организаций'!Q5</f>
        <v>5</v>
      </c>
      <c r="P6" s="101">
        <f>'Рейтинговая таблица организаций'!T5</f>
        <v>245</v>
      </c>
      <c r="Q6" s="101">
        <f>'Рейтинговая таблица организаций'!U5</f>
        <v>338</v>
      </c>
      <c r="R6" s="101">
        <f>'Рейтинговая таблица организаций'!Z5</f>
        <v>5</v>
      </c>
      <c r="S6" s="101">
        <f>'Рейтинговая таблица организаций'!AA5</f>
        <v>6</v>
      </c>
      <c r="T6" s="101">
        <f>'Рейтинговая таблица организаций'!AB5</f>
        <v>8</v>
      </c>
      <c r="U6" s="101">
        <f>'Рейтинговая таблица организаций'!AC5</f>
        <v>10</v>
      </c>
      <c r="V6" s="101">
        <f>ROUND('Рейтинговая таблица организаций'!AH5*100/W6, 0)</f>
        <v>90</v>
      </c>
      <c r="W6" s="101">
        <f>'Рейтинговая таблица организаций'!AI5</f>
        <v>338</v>
      </c>
      <c r="X6" s="101">
        <f>ROUND('Рейтинговая таблица организаций'!AJ5*100/Y6, 0)</f>
        <v>87</v>
      </c>
      <c r="Y6" s="101">
        <f>'Рейтинговая таблица организаций'!AK5</f>
        <v>338</v>
      </c>
      <c r="Z6" s="101">
        <f>ROUND('Рейтинговая таблица организаций'!AL5*100/AA6, 0)</f>
        <v>96</v>
      </c>
      <c r="AA6" s="101">
        <f>'Рейтинговая таблица организаций'!AM5</f>
        <v>216</v>
      </c>
      <c r="AB6" s="101">
        <f>ROUND('Рейтинговая таблица организаций'!AR5*100/AC6, 0)</f>
        <v>80</v>
      </c>
      <c r="AC6" s="101">
        <f>'Рейтинговая таблица организаций'!AS5</f>
        <v>338</v>
      </c>
      <c r="AD6" s="101">
        <f>ROUND('Рейтинговая таблица организаций'!AT5*100/AE6, 0)</f>
        <v>90</v>
      </c>
      <c r="AE6" s="101">
        <f>'Рейтинговая таблица организаций'!AU5</f>
        <v>338</v>
      </c>
      <c r="AF6" s="101">
        <f>ROUND('Рейтинговая таблица организаций'!AV5*100/AG6, 0)</f>
        <v>87</v>
      </c>
      <c r="AG6" s="101">
        <f>'Рейтинговая таблица организаций'!AW5</f>
        <v>338</v>
      </c>
    </row>
    <row r="7" spans="1:33" ht="41.4" x14ac:dyDescent="0.25">
      <c r="A7" s="96">
        <f>'Рейтинговая таблица организаций'!A6</f>
        <v>3</v>
      </c>
      <c r="B7" s="101" t="str">
        <f>'Рейтинговая таблица организаций'!B6</f>
        <v>муниципальное бюджетное общеобразовательное учреждение «Гимназия № 3»</v>
      </c>
      <c r="C7" s="102">
        <f>Лист1!F5</f>
        <v>1026</v>
      </c>
      <c r="D7" s="101">
        <f>'Рейтинговая таблица организаций'!C6</f>
        <v>225</v>
      </c>
      <c r="E7" s="103">
        <f t="shared" si="0"/>
        <v>0.21929824561403508</v>
      </c>
      <c r="F7" s="101">
        <f>ROUND('Рейтинговая таблица организаций'!D6*100/G7, 0)</f>
        <v>100</v>
      </c>
      <c r="G7" s="101">
        <f>'Рейтинговая таблица организаций'!E6</f>
        <v>14</v>
      </c>
      <c r="H7" s="101">
        <f>ROUND('Рейтинговая таблица организаций'!F6*100/I7, 0)</f>
        <v>93</v>
      </c>
      <c r="I7" s="101">
        <f>'Рейтинговая таблица организаций'!G6</f>
        <v>44</v>
      </c>
      <c r="J7" s="101">
        <f>'Рейтинговая таблица организаций'!H6</f>
        <v>4</v>
      </c>
      <c r="K7" s="101">
        <f>ROUND('Рейтинговая таблица организаций'!I6*100/L7, 0)</f>
        <v>100</v>
      </c>
      <c r="L7" s="101">
        <f>'Рейтинговая таблица организаций'!J6</f>
        <v>206</v>
      </c>
      <c r="M7" s="101">
        <f>ROUND('Рейтинговая таблица организаций'!K6*100/N7, 0)</f>
        <v>100</v>
      </c>
      <c r="N7" s="101">
        <f>'Рейтинговая таблица организаций'!L6</f>
        <v>219</v>
      </c>
      <c r="O7" s="101">
        <f>'Рейтинговая таблица организаций'!Q6</f>
        <v>5</v>
      </c>
      <c r="P7" s="101">
        <f>'Рейтинговая таблица организаций'!T6</f>
        <v>224</v>
      </c>
      <c r="Q7" s="101">
        <f>'Рейтинговая таблица организаций'!U6</f>
        <v>225</v>
      </c>
      <c r="R7" s="101">
        <f>'Рейтинговая таблица организаций'!Z6</f>
        <v>4</v>
      </c>
      <c r="S7" s="101">
        <f>'Рейтинговая таблица организаций'!AA6</f>
        <v>4</v>
      </c>
      <c r="T7" s="101">
        <f>'Рейтинговая таблица организаций'!AB6</f>
        <v>14</v>
      </c>
      <c r="U7" s="101">
        <f>'Рейтинговая таблица организаций'!AC6</f>
        <v>14</v>
      </c>
      <c r="V7" s="101">
        <f>ROUND('Рейтинговая таблица организаций'!AH6*100/W7, 0)</f>
        <v>98</v>
      </c>
      <c r="W7" s="101">
        <f>'Рейтинговая таблица организаций'!AI6</f>
        <v>225</v>
      </c>
      <c r="X7" s="101">
        <f>ROUND('Рейтинговая таблица организаций'!AJ6*100/Y7, 0)</f>
        <v>97</v>
      </c>
      <c r="Y7" s="101">
        <f>'Рейтинговая таблица организаций'!AK6</f>
        <v>225</v>
      </c>
      <c r="Z7" s="101">
        <f>ROUND('Рейтинговая таблица организаций'!AL6*100/AA7, 0)</f>
        <v>99</v>
      </c>
      <c r="AA7" s="101">
        <f>'Рейтинговая таблица организаций'!AM6</f>
        <v>202</v>
      </c>
      <c r="AB7" s="101">
        <f>ROUND('Рейтинговая таблица организаций'!AR6*100/AC7, 0)</f>
        <v>98</v>
      </c>
      <c r="AC7" s="101">
        <f>'Рейтинговая таблица организаций'!AS6</f>
        <v>225</v>
      </c>
      <c r="AD7" s="101">
        <f>ROUND('Рейтинговая таблица организаций'!AT6*100/AE7, 0)</f>
        <v>98</v>
      </c>
      <c r="AE7" s="101">
        <f>'Рейтинговая таблица организаций'!AU6</f>
        <v>225</v>
      </c>
      <c r="AF7" s="101">
        <f>ROUND('Рейтинговая таблица организаций'!AV6*100/AG7, 0)</f>
        <v>97</v>
      </c>
      <c r="AG7" s="101">
        <f>'Рейтинговая таблица организаций'!AW6</f>
        <v>225</v>
      </c>
    </row>
    <row r="8" spans="1:33" ht="41.4" x14ac:dyDescent="0.25">
      <c r="A8" s="96">
        <f>'Рейтинговая таблица организаций'!A7</f>
        <v>4</v>
      </c>
      <c r="B8" s="101" t="str">
        <f>'Рейтинговая таблица организаций'!B7</f>
        <v>муниципальное бюджетное общеобразовательное учреждение «Средняя школа № 4»</v>
      </c>
      <c r="C8" s="102">
        <f>Лист1!F6</f>
        <v>998</v>
      </c>
      <c r="D8" s="101">
        <f>'Рейтинговая таблица организаций'!C7</f>
        <v>305</v>
      </c>
      <c r="E8" s="103">
        <f t="shared" si="0"/>
        <v>0.30561122244488975</v>
      </c>
      <c r="F8" s="101">
        <f>ROUND('Рейтинговая таблица организаций'!D7*100/G8, 0)</f>
        <v>100</v>
      </c>
      <c r="G8" s="101">
        <f>'Рейтинговая таблица организаций'!E7</f>
        <v>14</v>
      </c>
      <c r="H8" s="101">
        <f>ROUND('Рейтинговая таблица организаций'!F7*100/I8, 0)</f>
        <v>100</v>
      </c>
      <c r="I8" s="101">
        <f>'Рейтинговая таблица организаций'!G7</f>
        <v>45</v>
      </c>
      <c r="J8" s="101">
        <f>'Рейтинговая таблица организаций'!H7</f>
        <v>5</v>
      </c>
      <c r="K8" s="101">
        <f>ROUND('Рейтинговая таблица организаций'!I7*100/L8, 0)</f>
        <v>95</v>
      </c>
      <c r="L8" s="101">
        <f>'Рейтинговая таблица организаций'!J7</f>
        <v>241</v>
      </c>
      <c r="M8" s="101">
        <f>ROUND('Рейтинговая таблица организаций'!K7*100/N8, 0)</f>
        <v>89</v>
      </c>
      <c r="N8" s="101">
        <f>'Рейтинговая таблица организаций'!L7</f>
        <v>273</v>
      </c>
      <c r="O8" s="101">
        <f>'Рейтинговая таблица организаций'!Q7</f>
        <v>5</v>
      </c>
      <c r="P8" s="101">
        <f>'Рейтинговая таблица организаций'!T7</f>
        <v>240</v>
      </c>
      <c r="Q8" s="101">
        <f>'Рейтинговая таблица организаций'!U7</f>
        <v>305</v>
      </c>
      <c r="R8" s="101">
        <f>'Рейтинговая таблица организаций'!Z7</f>
        <v>0</v>
      </c>
      <c r="S8" s="101">
        <f>'Рейтинговая таблица организаций'!AA7</f>
        <v>5</v>
      </c>
      <c r="T8" s="101">
        <f>'Рейтинговая таблица организаций'!AB7</f>
        <v>26</v>
      </c>
      <c r="U8" s="101">
        <f>'Рейтинговая таблица организаций'!AC7</f>
        <v>35</v>
      </c>
      <c r="V8" s="101">
        <f>ROUND('Рейтинговая таблица организаций'!AH7*100/W8, 0)</f>
        <v>85</v>
      </c>
      <c r="W8" s="101">
        <f>'Рейтинговая таблица организаций'!AI7</f>
        <v>305</v>
      </c>
      <c r="X8" s="101">
        <f>ROUND('Рейтинговая таблица организаций'!AJ7*100/Y8, 0)</f>
        <v>85</v>
      </c>
      <c r="Y8" s="101">
        <f>'Рейтинговая таблица организаций'!AK7</f>
        <v>305</v>
      </c>
      <c r="Z8" s="101">
        <f>ROUND('Рейтинговая таблица организаций'!AL7*100/AA8, 0)</f>
        <v>95</v>
      </c>
      <c r="AA8" s="101">
        <f>'Рейтинговая таблица организаций'!AM7</f>
        <v>231</v>
      </c>
      <c r="AB8" s="101">
        <f>ROUND('Рейтинговая таблица организаций'!AR7*100/AC8, 0)</f>
        <v>82</v>
      </c>
      <c r="AC8" s="101">
        <f>'Рейтинговая таблица организаций'!AS7</f>
        <v>305</v>
      </c>
      <c r="AD8" s="101">
        <f>ROUND('Рейтинговая таблица организаций'!AT7*100/AE8, 0)</f>
        <v>81</v>
      </c>
      <c r="AE8" s="101">
        <f>'Рейтинговая таблица организаций'!AU7</f>
        <v>305</v>
      </c>
      <c r="AF8" s="101">
        <f>ROUND('Рейтинговая таблица организаций'!AV7*100/AG8, 0)</f>
        <v>81</v>
      </c>
      <c r="AG8" s="101">
        <f>'Рейтинговая таблица организаций'!AW7</f>
        <v>305</v>
      </c>
    </row>
    <row r="9" spans="1:33" ht="41.4" x14ac:dyDescent="0.25">
      <c r="A9" s="96">
        <f>'Рейтинговая таблица организаций'!A8</f>
        <v>5</v>
      </c>
      <c r="B9" s="101" t="str">
        <f>'Рейтинговая таблица организаций'!B8</f>
        <v>муниципальное бюджетное общеобразовательное учреждение «Средняя школа № 5»</v>
      </c>
      <c r="C9" s="102">
        <f>Лист1!F7</f>
        <v>742</v>
      </c>
      <c r="D9" s="101">
        <f>'Рейтинговая таблица организаций'!C8</f>
        <v>383</v>
      </c>
      <c r="E9" s="103">
        <f t="shared" si="0"/>
        <v>0.51617250673854442</v>
      </c>
      <c r="F9" s="101">
        <f>ROUND('Рейтинговая таблица организаций'!D8*100/G9, 0)</f>
        <v>100</v>
      </c>
      <c r="G9" s="101">
        <f>'Рейтинговая таблица организаций'!E8</f>
        <v>14</v>
      </c>
      <c r="H9" s="101">
        <f>ROUND('Рейтинговая таблица организаций'!F8*100/I9, 0)</f>
        <v>95</v>
      </c>
      <c r="I9" s="101">
        <f>'Рейтинговая таблица организаций'!G8</f>
        <v>42</v>
      </c>
      <c r="J9" s="101">
        <f>'Рейтинговая таблица организаций'!H8</f>
        <v>5</v>
      </c>
      <c r="K9" s="101">
        <f>ROUND('Рейтинговая таблица организаций'!I8*100/L9, 0)</f>
        <v>99</v>
      </c>
      <c r="L9" s="101">
        <f>'Рейтинговая таблица организаций'!J8</f>
        <v>379</v>
      </c>
      <c r="M9" s="101">
        <f>ROUND('Рейтинговая таблица организаций'!K8*100/N9, 0)</f>
        <v>100</v>
      </c>
      <c r="N9" s="101">
        <f>'Рейтинговая таблица организаций'!L8</f>
        <v>380</v>
      </c>
      <c r="O9" s="101">
        <f>'Рейтинговая таблица организаций'!Q8</f>
        <v>5</v>
      </c>
      <c r="P9" s="101">
        <f>'Рейтинговая таблица организаций'!T8</f>
        <v>379</v>
      </c>
      <c r="Q9" s="101">
        <f>'Рейтинговая таблица организаций'!U8</f>
        <v>383</v>
      </c>
      <c r="R9" s="101">
        <f>'Рейтинговая таблица организаций'!Z8</f>
        <v>1</v>
      </c>
      <c r="S9" s="101">
        <f>'Рейтинговая таблица организаций'!AA8</f>
        <v>4</v>
      </c>
      <c r="T9" s="101">
        <f>'Рейтинговая таблица организаций'!AB8</f>
        <v>37</v>
      </c>
      <c r="U9" s="101">
        <f>'Рейтинговая таблица организаций'!AC8</f>
        <v>41</v>
      </c>
      <c r="V9" s="101">
        <f>ROUND('Рейтинговая таблица организаций'!AH8*100/W9, 0)</f>
        <v>99</v>
      </c>
      <c r="W9" s="101">
        <f>'Рейтинговая таблица организаций'!AI8</f>
        <v>383</v>
      </c>
      <c r="X9" s="101">
        <f>ROUND('Рейтинговая таблица организаций'!AJ8*100/Y9, 0)</f>
        <v>99</v>
      </c>
      <c r="Y9" s="101">
        <f>'Рейтинговая таблица организаций'!AK8</f>
        <v>383</v>
      </c>
      <c r="Z9" s="101">
        <f>ROUND('Рейтинговая таблица организаций'!AL8*100/AA9, 0)</f>
        <v>100</v>
      </c>
      <c r="AA9" s="101">
        <f>'Рейтинговая таблица организаций'!AM8</f>
        <v>380</v>
      </c>
      <c r="AB9" s="101">
        <f>ROUND('Рейтинговая таблица организаций'!AR8*100/AC9, 0)</f>
        <v>99</v>
      </c>
      <c r="AC9" s="101">
        <f>'Рейтинговая таблица организаций'!AS8</f>
        <v>383</v>
      </c>
      <c r="AD9" s="101">
        <f>ROUND('Рейтинговая таблица организаций'!AT8*100/AE9, 0)</f>
        <v>100</v>
      </c>
      <c r="AE9" s="101">
        <f>'Рейтинговая таблица организаций'!AU8</f>
        <v>383</v>
      </c>
      <c r="AF9" s="101">
        <f>ROUND('Рейтинговая таблица организаций'!AV8*100/AG9, 0)</f>
        <v>99</v>
      </c>
      <c r="AG9" s="101">
        <f>'Рейтинговая таблица организаций'!AW8</f>
        <v>383</v>
      </c>
    </row>
    <row r="10" spans="1:33" ht="41.4" x14ac:dyDescent="0.25">
      <c r="A10" s="96">
        <f>'Рейтинговая таблица организаций'!A9</f>
        <v>6</v>
      </c>
      <c r="B10" s="101" t="str">
        <f>'Рейтинговая таблица организаций'!B9</f>
        <v>муниципальное бюджетное общеобразовательное учреждение «Лицей № 6»</v>
      </c>
      <c r="C10" s="102">
        <f>Лист1!F8</f>
        <v>797</v>
      </c>
      <c r="D10" s="101">
        <f>'Рейтинговая таблица организаций'!C9</f>
        <v>599</v>
      </c>
      <c r="E10" s="103">
        <f t="shared" si="0"/>
        <v>0.75156838143036386</v>
      </c>
      <c r="F10" s="101">
        <f>ROUND('Рейтинговая таблица организаций'!D9*100/G10, 0)</f>
        <v>100</v>
      </c>
      <c r="G10" s="101">
        <f>'Рейтинговая таблица организаций'!E9</f>
        <v>14</v>
      </c>
      <c r="H10" s="101">
        <f>ROUND('Рейтинговая таблица организаций'!F9*100/I10, 0)</f>
        <v>100</v>
      </c>
      <c r="I10" s="101">
        <f>'Рейтинговая таблица организаций'!G9</f>
        <v>45</v>
      </c>
      <c r="J10" s="101">
        <f>'Рейтинговая таблица организаций'!H9</f>
        <v>6</v>
      </c>
      <c r="K10" s="101">
        <f>ROUND('Рейтинговая таблица организаций'!I9*100/L10, 0)</f>
        <v>100</v>
      </c>
      <c r="L10" s="101">
        <f>'Рейтинговая таблица организаций'!J9</f>
        <v>495</v>
      </c>
      <c r="M10" s="101">
        <f>ROUND('Рейтинговая таблица организаций'!K9*100/N10, 0)</f>
        <v>100</v>
      </c>
      <c r="N10" s="101">
        <f>'Рейтинговая таблица организаций'!L9</f>
        <v>578</v>
      </c>
      <c r="O10" s="101">
        <f>'Рейтинговая таблица организаций'!Q9</f>
        <v>5</v>
      </c>
      <c r="P10" s="101">
        <f>'Рейтинговая таблица организаций'!T9</f>
        <v>595</v>
      </c>
      <c r="Q10" s="101">
        <f>'Рейтинговая таблица организаций'!U9</f>
        <v>599</v>
      </c>
      <c r="R10" s="101">
        <f>'Рейтинговая таблица организаций'!Z9</f>
        <v>1</v>
      </c>
      <c r="S10" s="101">
        <f>'Рейтинговая таблица организаций'!AA9</f>
        <v>4</v>
      </c>
      <c r="T10" s="101">
        <f>'Рейтинговая таблица организаций'!AB9</f>
        <v>29</v>
      </c>
      <c r="U10" s="101">
        <f>'Рейтинговая таблица организаций'!AC9</f>
        <v>29</v>
      </c>
      <c r="V10" s="101">
        <f>ROUND('Рейтинговая таблица организаций'!AH9*100/W10, 0)</f>
        <v>99</v>
      </c>
      <c r="W10" s="101">
        <f>'Рейтинговая таблица организаций'!AI9</f>
        <v>599</v>
      </c>
      <c r="X10" s="101">
        <f>ROUND('Рейтинговая таблица организаций'!AJ9*100/Y10, 0)</f>
        <v>99</v>
      </c>
      <c r="Y10" s="101">
        <f>'Рейтинговая таблица организаций'!AK9</f>
        <v>599</v>
      </c>
      <c r="Z10" s="101">
        <f>ROUND('Рейтинговая таблица организаций'!AL9*100/AA10, 0)</f>
        <v>100</v>
      </c>
      <c r="AA10" s="101">
        <f>'Рейтинговая таблица организаций'!AM9</f>
        <v>497</v>
      </c>
      <c r="AB10" s="101">
        <f>ROUND('Рейтинговая таблица организаций'!AR9*100/AC10, 0)</f>
        <v>100</v>
      </c>
      <c r="AC10" s="101">
        <f>'Рейтинговая таблица организаций'!AS9</f>
        <v>599</v>
      </c>
      <c r="AD10" s="101">
        <f>ROUND('Рейтинговая таблица организаций'!AT9*100/AE10, 0)</f>
        <v>99</v>
      </c>
      <c r="AE10" s="101">
        <f>'Рейтинговая таблица организаций'!AU9</f>
        <v>599</v>
      </c>
      <c r="AF10" s="101">
        <f>ROUND('Рейтинговая таблица организаций'!AV9*100/AG10, 0)</f>
        <v>99</v>
      </c>
      <c r="AG10" s="101">
        <f>'Рейтинговая таблица организаций'!AW9</f>
        <v>599</v>
      </c>
    </row>
    <row r="11" spans="1:33" ht="41.4" x14ac:dyDescent="0.25">
      <c r="A11" s="96">
        <f>'Рейтинговая таблица организаций'!A10</f>
        <v>7</v>
      </c>
      <c r="B11" s="101" t="str">
        <f>'Рейтинговая таблица организаций'!B10</f>
        <v>муниципальное бюджетное общеобразовательное учреждение «Средняя школа № 7»</v>
      </c>
      <c r="C11" s="102">
        <f>Лист1!F9</f>
        <v>2000</v>
      </c>
      <c r="D11" s="101">
        <f>'Рейтинговая таблица организаций'!C10</f>
        <v>292</v>
      </c>
      <c r="E11" s="103">
        <f t="shared" si="0"/>
        <v>0.14599999999999999</v>
      </c>
      <c r="F11" s="101">
        <f>ROUND('Рейтинговая таблица организаций'!D10*100/G11, 0)</f>
        <v>100</v>
      </c>
      <c r="G11" s="101">
        <f>'Рейтинговая таблица организаций'!E10</f>
        <v>13</v>
      </c>
      <c r="H11" s="101">
        <f>ROUND('Рейтинговая таблица организаций'!F10*100/I11, 0)</f>
        <v>100</v>
      </c>
      <c r="I11" s="101">
        <f>'Рейтинговая таблица организаций'!G10</f>
        <v>40</v>
      </c>
      <c r="J11" s="101">
        <f>'Рейтинговая таблица организаций'!H10</f>
        <v>6</v>
      </c>
      <c r="K11" s="101">
        <f>ROUND('Рейтинговая таблица организаций'!I10*100/L11, 0)</f>
        <v>97</v>
      </c>
      <c r="L11" s="101">
        <f>'Рейтинговая таблица организаций'!J10</f>
        <v>185</v>
      </c>
      <c r="M11" s="101">
        <f>ROUND('Рейтинговая таблица организаций'!K10*100/N11, 0)</f>
        <v>98</v>
      </c>
      <c r="N11" s="101">
        <f>'Рейтинговая таблица организаций'!L10</f>
        <v>263</v>
      </c>
      <c r="O11" s="101">
        <f>'Рейтинговая таблица организаций'!Q10</f>
        <v>5</v>
      </c>
      <c r="P11" s="101">
        <f>'Рейтинговая таблица организаций'!T10</f>
        <v>282</v>
      </c>
      <c r="Q11" s="101">
        <f>'Рейтинговая таблица организаций'!U10</f>
        <v>292</v>
      </c>
      <c r="R11" s="101">
        <f>'Рейтинговая таблица организаций'!Z10</f>
        <v>3</v>
      </c>
      <c r="S11" s="101">
        <f>'Рейтинговая таблица организаций'!AA10</f>
        <v>3</v>
      </c>
      <c r="T11" s="101">
        <f>'Рейтинговая таблица организаций'!AB10</f>
        <v>8</v>
      </c>
      <c r="U11" s="101">
        <f>'Рейтинговая таблица организаций'!AC10</f>
        <v>8</v>
      </c>
      <c r="V11" s="101">
        <f>ROUND('Рейтинговая таблица организаций'!AH10*100/W11, 0)</f>
        <v>96</v>
      </c>
      <c r="W11" s="101">
        <f>'Рейтинговая таблица организаций'!AI10</f>
        <v>292</v>
      </c>
      <c r="X11" s="101">
        <f>ROUND('Рейтинговая таблица организаций'!AJ10*100/Y11, 0)</f>
        <v>98</v>
      </c>
      <c r="Y11" s="101">
        <f>'Рейтинговая таблица организаций'!AK10</f>
        <v>292</v>
      </c>
      <c r="Z11" s="101">
        <f>ROUND('Рейтинговая таблица организаций'!AL10*100/AA11, 0)</f>
        <v>99</v>
      </c>
      <c r="AA11" s="101">
        <f>'Рейтинговая таблица организаций'!AM10</f>
        <v>189</v>
      </c>
      <c r="AB11" s="101">
        <f>ROUND('Рейтинговая таблица организаций'!AR10*100/AC11, 0)</f>
        <v>99</v>
      </c>
      <c r="AC11" s="101">
        <f>'Рейтинговая таблица организаций'!AS10</f>
        <v>292</v>
      </c>
      <c r="AD11" s="101">
        <f>ROUND('Рейтинговая таблица организаций'!AT10*100/AE11, 0)</f>
        <v>100</v>
      </c>
      <c r="AE11" s="101">
        <f>'Рейтинговая таблица организаций'!AU10</f>
        <v>292</v>
      </c>
      <c r="AF11" s="101">
        <f>ROUND('Рейтинговая таблица организаций'!AV10*100/AG11, 0)</f>
        <v>101</v>
      </c>
      <c r="AG11" s="101">
        <f>'Рейтинговая таблица организаций'!AW10</f>
        <v>292</v>
      </c>
    </row>
    <row r="12" spans="1:33" ht="41.4" x14ac:dyDescent="0.25">
      <c r="A12" s="96">
        <f>'Рейтинговая таблица организаций'!A11</f>
        <v>8</v>
      </c>
      <c r="B12" s="101" t="str">
        <f>'Рейтинговая таблица организаций'!B11</f>
        <v>муниципальное бюджетное общеобразовательное учреждение «Средняя школа № 8»</v>
      </c>
      <c r="C12" s="102">
        <f>Лист1!F10</f>
        <v>1137</v>
      </c>
      <c r="D12" s="101">
        <f>'Рейтинговая таблица организаций'!C11</f>
        <v>17</v>
      </c>
      <c r="E12" s="103">
        <f t="shared" si="0"/>
        <v>1.4951627088830254E-2</v>
      </c>
      <c r="F12" s="101">
        <f>ROUND('Рейтинговая таблица организаций'!D11*100/G12, 0)</f>
        <v>100</v>
      </c>
      <c r="G12" s="101">
        <f>'Рейтинговая таблица организаций'!E11</f>
        <v>14</v>
      </c>
      <c r="H12" s="101">
        <f>ROUND('Рейтинговая таблица организаций'!F11*100/I12, 0)</f>
        <v>96</v>
      </c>
      <c r="I12" s="101">
        <f>'Рейтинговая таблица организаций'!G11</f>
        <v>45</v>
      </c>
      <c r="J12" s="101">
        <f>'Рейтинговая таблица организаций'!H11</f>
        <v>5</v>
      </c>
      <c r="K12" s="101">
        <f>ROUND('Рейтинговая таблица организаций'!I11*100/L12, 0)</f>
        <v>93</v>
      </c>
      <c r="L12" s="101">
        <f>'Рейтинговая таблица организаций'!J11</f>
        <v>15</v>
      </c>
      <c r="M12" s="101">
        <f>ROUND('Рейтинговая таблица организаций'!K11*100/N12, 0)</f>
        <v>93</v>
      </c>
      <c r="N12" s="101">
        <f>'Рейтинговая таблица организаций'!L11</f>
        <v>15</v>
      </c>
      <c r="O12" s="101">
        <f>'Рейтинговая таблица организаций'!Q11</f>
        <v>5</v>
      </c>
      <c r="P12" s="101">
        <f>'Рейтинговая таблица организаций'!T11</f>
        <v>13</v>
      </c>
      <c r="Q12" s="101">
        <f>'Рейтинговая таблица организаций'!U11</f>
        <v>17</v>
      </c>
      <c r="R12" s="101">
        <f>'Рейтинговая таблица организаций'!Z11</f>
        <v>3</v>
      </c>
      <c r="S12" s="101">
        <f>'Рейтинговая таблица организаций'!AA11</f>
        <v>4</v>
      </c>
      <c r="T12" s="101">
        <f>'Рейтинговая таблица организаций'!AB11</f>
        <v>2</v>
      </c>
      <c r="U12" s="101">
        <f>'Рейтинговая таблица организаций'!AC11</f>
        <v>3</v>
      </c>
      <c r="V12" s="101">
        <f>ROUND('Рейтинговая таблица организаций'!AH11*100/W12, 0)</f>
        <v>82</v>
      </c>
      <c r="W12" s="101">
        <f>'Рейтинговая таблица организаций'!AI11</f>
        <v>17</v>
      </c>
      <c r="X12" s="101">
        <f>ROUND('Рейтинговая таблица организаций'!AJ11*100/Y12, 0)</f>
        <v>82</v>
      </c>
      <c r="Y12" s="101">
        <f>'Рейтинговая таблица организаций'!AK11</f>
        <v>17</v>
      </c>
      <c r="Z12" s="101">
        <f>ROUND('Рейтинговая таблица организаций'!AL11*100/AA12, 0)</f>
        <v>100</v>
      </c>
      <c r="AA12" s="101">
        <f>'Рейтинговая таблица организаций'!AM11</f>
        <v>11</v>
      </c>
      <c r="AB12" s="101">
        <f>ROUND('Рейтинговая таблица организаций'!AR11*100/AC12, 0)</f>
        <v>82</v>
      </c>
      <c r="AC12" s="101">
        <f>'Рейтинговая таблица организаций'!AS11</f>
        <v>17</v>
      </c>
      <c r="AD12" s="101">
        <f>ROUND('Рейтинговая таблица организаций'!AT11*100/AE12, 0)</f>
        <v>88</v>
      </c>
      <c r="AE12" s="101">
        <f>'Рейтинговая таблица организаций'!AU11</f>
        <v>17</v>
      </c>
      <c r="AF12" s="101">
        <f>ROUND('Рейтинговая таблица организаций'!AV11*100/AG12, 0)</f>
        <v>76</v>
      </c>
      <c r="AG12" s="101">
        <f>'Рейтинговая таблица организаций'!AW11</f>
        <v>17</v>
      </c>
    </row>
    <row r="13" spans="1:33" ht="41.4" x14ac:dyDescent="0.25">
      <c r="A13" s="96">
        <f>'Рейтинговая таблица организаций'!A12</f>
        <v>9</v>
      </c>
      <c r="B13" s="101" t="str">
        <f>'Рейтинговая таблица организаций'!B12</f>
        <v>муниципальное бюджетное общеобразовательное учреждение «Средняя школа № 9»</v>
      </c>
      <c r="C13" s="102">
        <f>Лист1!F11</f>
        <v>466</v>
      </c>
      <c r="D13" s="101">
        <f>'Рейтинговая таблица организаций'!C12</f>
        <v>149</v>
      </c>
      <c r="E13" s="103">
        <f t="shared" si="0"/>
        <v>0.31974248927038629</v>
      </c>
      <c r="F13" s="101">
        <f>ROUND('Рейтинговая таблица организаций'!D12*100/G13, 0)</f>
        <v>93</v>
      </c>
      <c r="G13" s="101">
        <f>'Рейтинговая таблица организаций'!E12</f>
        <v>14</v>
      </c>
      <c r="H13" s="101">
        <f>ROUND('Рейтинговая таблица организаций'!F12*100/I13, 0)</f>
        <v>98</v>
      </c>
      <c r="I13" s="101">
        <f>'Рейтинговая таблица организаций'!G12</f>
        <v>42</v>
      </c>
      <c r="J13" s="101">
        <f>'Рейтинговая таблица организаций'!H12</f>
        <v>6</v>
      </c>
      <c r="K13" s="101">
        <f>ROUND('Рейтинговая таблица организаций'!I12*100/L13, 0)</f>
        <v>95</v>
      </c>
      <c r="L13" s="101">
        <f>'Рейтинговая таблица организаций'!J12</f>
        <v>85</v>
      </c>
      <c r="M13" s="101">
        <f>ROUND('Рейтинговая таблица организаций'!K12*100/N13, 0)</f>
        <v>91</v>
      </c>
      <c r="N13" s="101">
        <f>'Рейтинговая таблица организаций'!L12</f>
        <v>115</v>
      </c>
      <c r="O13" s="101">
        <f>'Рейтинговая таблица организаций'!Q12</f>
        <v>5</v>
      </c>
      <c r="P13" s="101">
        <f>'Рейтинговая таблица организаций'!T12</f>
        <v>97</v>
      </c>
      <c r="Q13" s="101">
        <f>'Рейтинговая таблица организаций'!U12</f>
        <v>149</v>
      </c>
      <c r="R13" s="101">
        <f>'Рейтинговая таблица организаций'!Z12</f>
        <v>3</v>
      </c>
      <c r="S13" s="101">
        <f>'Рейтинговая таблица организаций'!AA12</f>
        <v>6</v>
      </c>
      <c r="T13" s="101">
        <f>'Рейтинговая таблица организаций'!AB12</f>
        <v>9</v>
      </c>
      <c r="U13" s="101">
        <f>'Рейтинговая таблица организаций'!AC12</f>
        <v>10</v>
      </c>
      <c r="V13" s="101">
        <f>ROUND('Рейтинговая таблица организаций'!AH12*100/W13, 0)</f>
        <v>83</v>
      </c>
      <c r="W13" s="101">
        <f>'Рейтинговая таблица организаций'!AI12</f>
        <v>149</v>
      </c>
      <c r="X13" s="101">
        <f>ROUND('Рейтинговая таблица организаций'!AJ12*100/Y13, 0)</f>
        <v>87</v>
      </c>
      <c r="Y13" s="101">
        <f>'Рейтинговая таблица организаций'!AK12</f>
        <v>149</v>
      </c>
      <c r="Z13" s="101">
        <f>ROUND('Рейтинговая таблица организаций'!AL12*100/AA13, 0)</f>
        <v>89</v>
      </c>
      <c r="AA13" s="101">
        <f>'Рейтинговая таблица организаций'!AM12</f>
        <v>91</v>
      </c>
      <c r="AB13" s="101">
        <f>ROUND('Рейтинговая таблица организаций'!AR12*100/AC13, 0)</f>
        <v>74</v>
      </c>
      <c r="AC13" s="101">
        <f>'Рейтинговая таблица организаций'!AS12</f>
        <v>149</v>
      </c>
      <c r="AD13" s="101">
        <f>ROUND('Рейтинговая таблица организаций'!AT12*100/AE13, 0)</f>
        <v>87</v>
      </c>
      <c r="AE13" s="101">
        <f>'Рейтинговая таблица организаций'!AU12</f>
        <v>149</v>
      </c>
      <c r="AF13" s="101">
        <f>ROUND('Рейтинговая таблица организаций'!AV12*100/AG13, 0)</f>
        <v>87</v>
      </c>
      <c r="AG13" s="101">
        <f>'Рейтинговая таблица организаций'!AW12</f>
        <v>149</v>
      </c>
    </row>
    <row r="14" spans="1:33" ht="41.4" x14ac:dyDescent="0.25">
      <c r="A14" s="96">
        <f>'Рейтинговая таблица организаций'!A13</f>
        <v>10</v>
      </c>
      <c r="B14" s="101" t="str">
        <f>'Рейтинговая таблица организаций'!B13</f>
        <v>муниципальное бюджетное общеобразовательное учреждение «Средняя школа № 11»</v>
      </c>
      <c r="C14" s="102">
        <f>Лист1!F12</f>
        <v>754</v>
      </c>
      <c r="D14" s="101">
        <f>'Рейтинговая таблица организаций'!C13</f>
        <v>483</v>
      </c>
      <c r="E14" s="103">
        <f t="shared" si="0"/>
        <v>0.64058355437665782</v>
      </c>
      <c r="F14" s="101">
        <f>ROUND('Рейтинговая таблица организаций'!D13*100/G14, 0)</f>
        <v>100</v>
      </c>
      <c r="G14" s="101">
        <f>'Рейтинговая таблица организаций'!E13</f>
        <v>14</v>
      </c>
      <c r="H14" s="101">
        <f>ROUND('Рейтинговая таблица организаций'!F13*100/I14, 0)</f>
        <v>98</v>
      </c>
      <c r="I14" s="101">
        <f>'Рейтинговая таблица организаций'!G13</f>
        <v>41</v>
      </c>
      <c r="J14" s="101">
        <f>'Рейтинговая таблица организаций'!H13</f>
        <v>5</v>
      </c>
      <c r="K14" s="101">
        <f>ROUND('Рейтинговая таблица организаций'!I13*100/L14, 0)</f>
        <v>90</v>
      </c>
      <c r="L14" s="101">
        <f>'Рейтинговая таблица организаций'!J13</f>
        <v>300</v>
      </c>
      <c r="M14" s="101">
        <f>ROUND('Рейтинговая таблица организаций'!K13*100/N14, 0)</f>
        <v>90</v>
      </c>
      <c r="N14" s="101">
        <f>'Рейтинговая таблица организаций'!L13</f>
        <v>341</v>
      </c>
      <c r="O14" s="101">
        <f>'Рейтинговая таблица организаций'!Q13</f>
        <v>5</v>
      </c>
      <c r="P14" s="101">
        <f>'Рейтинговая таблица организаций'!T13</f>
        <v>336</v>
      </c>
      <c r="Q14" s="101">
        <f>'Рейтинговая таблица организаций'!U13</f>
        <v>483</v>
      </c>
      <c r="R14" s="101">
        <f>'Рейтинговая таблица организаций'!Z13</f>
        <v>4</v>
      </c>
      <c r="S14" s="101">
        <f>'Рейтинговая таблица организаций'!AA13</f>
        <v>6</v>
      </c>
      <c r="T14" s="101">
        <f>'Рейтинговая таблица организаций'!AB13</f>
        <v>17</v>
      </c>
      <c r="U14" s="101">
        <f>'Рейтинговая таблица организаций'!AC13</f>
        <v>21</v>
      </c>
      <c r="V14" s="101">
        <f>ROUND('Рейтинговая таблица организаций'!AH13*100/W14, 0)</f>
        <v>90</v>
      </c>
      <c r="W14" s="101">
        <f>'Рейтинговая таблица организаций'!AI13</f>
        <v>483</v>
      </c>
      <c r="X14" s="101">
        <f>ROUND('Рейтинговая таблица организаций'!AJ13*100/Y14, 0)</f>
        <v>88</v>
      </c>
      <c r="Y14" s="101">
        <f>'Рейтинговая таблица организаций'!AK13</f>
        <v>483</v>
      </c>
      <c r="Z14" s="101">
        <f>ROUND('Рейтинговая таблица организаций'!AL13*100/AA14, 0)</f>
        <v>94</v>
      </c>
      <c r="AA14" s="101">
        <f>'Рейтинговая таблица организаций'!AM13</f>
        <v>315</v>
      </c>
      <c r="AB14" s="101">
        <f>ROUND('Рейтинговая таблица организаций'!AR13*100/AC14, 0)</f>
        <v>78</v>
      </c>
      <c r="AC14" s="101">
        <f>'Рейтинговая таблица организаций'!AS13</f>
        <v>483</v>
      </c>
      <c r="AD14" s="101">
        <f>ROUND('Рейтинговая таблица организаций'!AT13*100/AE14, 0)</f>
        <v>84</v>
      </c>
      <c r="AE14" s="101">
        <f>'Рейтинговая таблица организаций'!AU13</f>
        <v>483</v>
      </c>
      <c r="AF14" s="101">
        <f>ROUND('Рейтинговая таблица организаций'!AV13*100/AG14, 0)</f>
        <v>84</v>
      </c>
      <c r="AG14" s="101">
        <f>'Рейтинговая таблица организаций'!AW13</f>
        <v>483</v>
      </c>
    </row>
    <row r="15" spans="1:33" ht="41.4" x14ac:dyDescent="0.25">
      <c r="A15" s="96">
        <f>'Рейтинговая таблица организаций'!A14</f>
        <v>11</v>
      </c>
      <c r="B15" s="101" t="str">
        <f>'Рейтинговая таблица организаций'!B14</f>
        <v>муниципальное бюджетное общеобразовательное учреждение «Средняя школа № 14»</v>
      </c>
      <c r="C15" s="102">
        <f>Лист1!F13</f>
        <v>1141</v>
      </c>
      <c r="D15" s="101">
        <f>'Рейтинговая таблица организаций'!C14</f>
        <v>408</v>
      </c>
      <c r="E15" s="103">
        <f t="shared" si="0"/>
        <v>0.35758106923751093</v>
      </c>
      <c r="F15" s="101">
        <f>ROUND('Рейтинговая таблица организаций'!D14*100/G15, 0)</f>
        <v>100</v>
      </c>
      <c r="G15" s="101">
        <f>'Рейтинговая таблица организаций'!E14</f>
        <v>14</v>
      </c>
      <c r="H15" s="101">
        <f>ROUND('Рейтинговая таблица организаций'!F14*100/I15, 0)</f>
        <v>100</v>
      </c>
      <c r="I15" s="101">
        <f>'Рейтинговая таблица организаций'!G14</f>
        <v>45</v>
      </c>
      <c r="J15" s="101">
        <f>'Рейтинговая таблица организаций'!H14</f>
        <v>6</v>
      </c>
      <c r="K15" s="101">
        <f>ROUND('Рейтинговая таблица организаций'!I14*100/L15, 0)</f>
        <v>97</v>
      </c>
      <c r="L15" s="101">
        <f>'Рейтинговая таблица организаций'!J14</f>
        <v>304</v>
      </c>
      <c r="M15" s="101">
        <f>ROUND('Рейтинговая таблица организаций'!K14*100/N15, 0)</f>
        <v>94</v>
      </c>
      <c r="N15" s="101">
        <f>'Рейтинговая таблица организаций'!L14</f>
        <v>340</v>
      </c>
      <c r="O15" s="101">
        <f>'Рейтинговая таблица организаций'!Q14</f>
        <v>5</v>
      </c>
      <c r="P15" s="101">
        <f>'Рейтинговая таблица организаций'!T14</f>
        <v>342</v>
      </c>
      <c r="Q15" s="101">
        <f>'Рейтинговая таблица организаций'!U14</f>
        <v>408</v>
      </c>
      <c r="R15" s="101">
        <f>'Рейтинговая таблица организаций'!Z14</f>
        <v>5</v>
      </c>
      <c r="S15" s="101">
        <f>'Рейтинговая таблица организаций'!AA14</f>
        <v>6</v>
      </c>
      <c r="T15" s="101">
        <f>'Рейтинговая таблица организаций'!AB14</f>
        <v>30</v>
      </c>
      <c r="U15" s="101">
        <f>'Рейтинговая таблица организаций'!AC14</f>
        <v>31</v>
      </c>
      <c r="V15" s="101">
        <f>ROUND('Рейтинговая таблица организаций'!AH14*100/W15, 0)</f>
        <v>93</v>
      </c>
      <c r="W15" s="101">
        <f>'Рейтинговая таблица организаций'!AI14</f>
        <v>408</v>
      </c>
      <c r="X15" s="101">
        <f>ROUND('Рейтинговая таблица организаций'!AJ14*100/Y15, 0)</f>
        <v>94</v>
      </c>
      <c r="Y15" s="101">
        <f>'Рейтинговая таблица организаций'!AK14</f>
        <v>408</v>
      </c>
      <c r="Z15" s="101">
        <f>ROUND('Рейтинговая таблица организаций'!AL14*100/AA15, 0)</f>
        <v>96</v>
      </c>
      <c r="AA15" s="101">
        <f>'Рейтинговая таблица организаций'!AM14</f>
        <v>302</v>
      </c>
      <c r="AB15" s="101">
        <f>ROUND('Рейтинговая таблица организаций'!AR14*100/AC15, 0)</f>
        <v>89</v>
      </c>
      <c r="AC15" s="101">
        <f>'Рейтинговая таблица организаций'!AS14</f>
        <v>408</v>
      </c>
      <c r="AD15" s="101">
        <f>ROUND('Рейтинговая таблица организаций'!AT14*100/AE15, 0)</f>
        <v>93</v>
      </c>
      <c r="AE15" s="101">
        <f>'Рейтинговая таблица организаций'!AU14</f>
        <v>408</v>
      </c>
      <c r="AF15" s="101">
        <f>ROUND('Рейтинговая таблица организаций'!AV14*100/AG15, 0)</f>
        <v>95</v>
      </c>
      <c r="AG15" s="101">
        <f>'Рейтинговая таблица организаций'!AW14</f>
        <v>408</v>
      </c>
    </row>
    <row r="16" spans="1:33" ht="55.2" x14ac:dyDescent="0.25">
      <c r="A16" s="96">
        <f>'Рейтинговая таблица организаций'!A15</f>
        <v>12</v>
      </c>
      <c r="B16" s="101" t="str">
        <f>'Рейтинговая таблица организаций'!B15</f>
        <v>муниципальное бюджетное общеобразовательное учреждение «Средняя общеобразовательная школа № 15»</v>
      </c>
      <c r="C16" s="102">
        <f>Лист1!F14</f>
        <v>713</v>
      </c>
      <c r="D16" s="101">
        <f>'Рейтинговая таблица организаций'!C15</f>
        <v>193</v>
      </c>
      <c r="E16" s="103">
        <f t="shared" si="0"/>
        <v>0.27068723702664799</v>
      </c>
      <c r="F16" s="101">
        <f>ROUND('Рейтинговая таблица организаций'!D15*100/G16, 0)</f>
        <v>100</v>
      </c>
      <c r="G16" s="101">
        <f>'Рейтинговая таблица организаций'!E15</f>
        <v>14</v>
      </c>
      <c r="H16" s="101">
        <f>ROUND('Рейтинговая таблица организаций'!F15*100/I16, 0)</f>
        <v>100</v>
      </c>
      <c r="I16" s="101">
        <f>'Рейтинговая таблица организаций'!G15</f>
        <v>43</v>
      </c>
      <c r="J16" s="101">
        <f>'Рейтинговая таблица организаций'!H15</f>
        <v>6</v>
      </c>
      <c r="K16" s="101">
        <f>ROUND('Рейтинговая таблица организаций'!I15*100/L16, 0)</f>
        <v>93</v>
      </c>
      <c r="L16" s="101">
        <f>'Рейтинговая таблица организаций'!J15</f>
        <v>135</v>
      </c>
      <c r="M16" s="101">
        <f>ROUND('Рейтинговая таблица организаций'!K15*100/N16, 0)</f>
        <v>85</v>
      </c>
      <c r="N16" s="101">
        <f>'Рейтинговая таблица организаций'!L15</f>
        <v>161</v>
      </c>
      <c r="O16" s="101">
        <f>'Рейтинговая таблица организаций'!Q15</f>
        <v>5</v>
      </c>
      <c r="P16" s="101">
        <f>'Рейтинговая таблица организаций'!T15</f>
        <v>110</v>
      </c>
      <c r="Q16" s="101">
        <f>'Рейтинговая таблица организаций'!U15</f>
        <v>193</v>
      </c>
      <c r="R16" s="101">
        <f>'Рейтинговая таблица организаций'!Z15</f>
        <v>4</v>
      </c>
      <c r="S16" s="101">
        <f>'Рейтинговая таблица организаций'!AA15</f>
        <v>5</v>
      </c>
      <c r="T16" s="101">
        <f>'Рейтинговая таблица организаций'!AB15</f>
        <v>7</v>
      </c>
      <c r="U16" s="101">
        <f>'Рейтинговая таблица организаций'!AC15</f>
        <v>8</v>
      </c>
      <c r="V16" s="101">
        <f>ROUND('Рейтинговая таблица организаций'!AH15*100/W16, 0)</f>
        <v>82</v>
      </c>
      <c r="W16" s="101">
        <f>'Рейтинговая таблица организаций'!AI15</f>
        <v>193</v>
      </c>
      <c r="X16" s="101">
        <f>ROUND('Рейтинговая таблица организаций'!AJ15*100/Y16, 0)</f>
        <v>83</v>
      </c>
      <c r="Y16" s="101">
        <f>'Рейтинговая таблица организаций'!AK15</f>
        <v>193</v>
      </c>
      <c r="Z16" s="101">
        <f>ROUND('Рейтинговая таблица организаций'!AL15*100/AA16, 0)</f>
        <v>92</v>
      </c>
      <c r="AA16" s="101">
        <f>'Рейтинговая таблица организаций'!AM15</f>
        <v>111</v>
      </c>
      <c r="AB16" s="101">
        <f>ROUND('Рейтинговая таблица организаций'!AR15*100/AC16, 0)</f>
        <v>70</v>
      </c>
      <c r="AC16" s="101">
        <f>'Рейтинговая таблица организаций'!AS15</f>
        <v>193</v>
      </c>
      <c r="AD16" s="101">
        <f>ROUND('Рейтинговая таблица организаций'!AT15*100/AE16, 0)</f>
        <v>76</v>
      </c>
      <c r="AE16" s="101">
        <f>'Рейтинговая таблица организаций'!AU15</f>
        <v>193</v>
      </c>
      <c r="AF16" s="101">
        <f>ROUND('Рейтинговая таблица организаций'!AV15*100/AG16, 0)</f>
        <v>79</v>
      </c>
      <c r="AG16" s="101">
        <f>'Рейтинговая таблица организаций'!AW15</f>
        <v>193</v>
      </c>
    </row>
    <row r="17" spans="1:33" ht="41.4" x14ac:dyDescent="0.25">
      <c r="A17" s="96">
        <f>'Рейтинговая таблица организаций'!A16</f>
        <v>13</v>
      </c>
      <c r="B17" s="101" t="str">
        <f>'Рейтинговая таблица организаций'!B16</f>
        <v>муниципальное бюджетное общеобразовательное учреждение «Средняя школа № 17"</v>
      </c>
      <c r="C17" s="102">
        <f>Лист1!F15</f>
        <v>624</v>
      </c>
      <c r="D17" s="101">
        <f>'Рейтинговая таблица организаций'!C16</f>
        <v>103</v>
      </c>
      <c r="E17" s="103">
        <f t="shared" si="0"/>
        <v>0.16506410256410256</v>
      </c>
      <c r="F17" s="101">
        <f>ROUND('Рейтинговая таблица организаций'!D16*100/G17, 0)</f>
        <v>100</v>
      </c>
      <c r="G17" s="101">
        <f>'Рейтинговая таблица организаций'!E16</f>
        <v>14</v>
      </c>
      <c r="H17" s="101">
        <f>ROUND('Рейтинговая таблица организаций'!F16*100/I17, 0)</f>
        <v>84</v>
      </c>
      <c r="I17" s="101">
        <f>'Рейтинговая таблица организаций'!G16</f>
        <v>37</v>
      </c>
      <c r="J17" s="101">
        <f>'Рейтинговая таблица организаций'!H16</f>
        <v>6</v>
      </c>
      <c r="K17" s="101">
        <f>ROUND('Рейтинговая таблица организаций'!I16*100/L17, 0)</f>
        <v>85</v>
      </c>
      <c r="L17" s="101">
        <f>'Рейтинговая таблица организаций'!J16</f>
        <v>67</v>
      </c>
      <c r="M17" s="101">
        <f>ROUND('Рейтинговая таблица организаций'!K16*100/N17, 0)</f>
        <v>80</v>
      </c>
      <c r="N17" s="101">
        <f>'Рейтинговая таблица организаций'!L16</f>
        <v>80</v>
      </c>
      <c r="O17" s="101">
        <f>'Рейтинговая таблица организаций'!Q16</f>
        <v>5</v>
      </c>
      <c r="P17" s="101">
        <f>'Рейтинговая таблица организаций'!T16</f>
        <v>57</v>
      </c>
      <c r="Q17" s="101">
        <f>'Рейтинговая таблица организаций'!U16</f>
        <v>103</v>
      </c>
      <c r="R17" s="101">
        <f>'Рейтинговая таблица организаций'!Z16</f>
        <v>0</v>
      </c>
      <c r="S17" s="101">
        <f>'Рейтинговая таблица организаций'!AA16</f>
        <v>2</v>
      </c>
      <c r="T17" s="101">
        <f>'Рейтинговая таблица организаций'!AB16</f>
        <v>2</v>
      </c>
      <c r="U17" s="101">
        <f>'Рейтинговая таблица организаций'!AC16</f>
        <v>3</v>
      </c>
      <c r="V17" s="101">
        <f>ROUND('Рейтинговая таблица организаций'!AH16*100/W17, 0)</f>
        <v>84</v>
      </c>
      <c r="W17" s="101">
        <f>'Рейтинговая таблица организаций'!AI16</f>
        <v>103</v>
      </c>
      <c r="X17" s="101">
        <f>ROUND('Рейтинговая таблица организаций'!AJ16*100/Y17, 0)</f>
        <v>81</v>
      </c>
      <c r="Y17" s="101">
        <f>'Рейтинговая таблица организаций'!AK16</f>
        <v>103</v>
      </c>
      <c r="Z17" s="101">
        <f>ROUND('Рейтинговая таблица организаций'!AL16*100/AA17, 0)</f>
        <v>83</v>
      </c>
      <c r="AA17" s="101">
        <f>'Рейтинговая таблица организаций'!AM16</f>
        <v>66</v>
      </c>
      <c r="AB17" s="101">
        <f>ROUND('Рейтинговая таблица организаций'!AR16*100/AC17, 0)</f>
        <v>59</v>
      </c>
      <c r="AC17" s="101">
        <f>'Рейтинговая таблица организаций'!AS16</f>
        <v>103</v>
      </c>
      <c r="AD17" s="101">
        <f>ROUND('Рейтинговая таблица организаций'!AT16*100/AE17, 0)</f>
        <v>86</v>
      </c>
      <c r="AE17" s="101">
        <f>'Рейтинговая таблица организаций'!AU16</f>
        <v>103</v>
      </c>
      <c r="AF17" s="101">
        <f>ROUND('Рейтинговая таблица организаций'!AV16*100/AG17, 0)</f>
        <v>75</v>
      </c>
      <c r="AG17" s="101">
        <f>'Рейтинговая таблица организаций'!AW16</f>
        <v>103</v>
      </c>
    </row>
    <row r="18" spans="1:33" ht="41.4" x14ac:dyDescent="0.25">
      <c r="A18" s="96">
        <f>'Рейтинговая таблица организаций'!A17</f>
        <v>14</v>
      </c>
      <c r="B18" s="101" t="str">
        <f>'Рейтинговая таблица организаций'!B17</f>
        <v>муниципальное бюджетное общеобразовательное учреждение «Средняя школа № 18»</v>
      </c>
      <c r="C18" s="102">
        <f>Лист1!F16</f>
        <v>736</v>
      </c>
      <c r="D18" s="101">
        <f>'Рейтинговая таблица организаций'!C17</f>
        <v>192</v>
      </c>
      <c r="E18" s="103">
        <f t="shared" si="0"/>
        <v>0.2608695652173913</v>
      </c>
      <c r="F18" s="101">
        <f>ROUND('Рейтинговая таблица организаций'!D17*100/G18, 0)</f>
        <v>100</v>
      </c>
      <c r="G18" s="101">
        <f>'Рейтинговая таблица организаций'!E17</f>
        <v>14</v>
      </c>
      <c r="H18" s="101">
        <f>ROUND('Рейтинговая таблица организаций'!F17*100/I18, 0)</f>
        <v>100</v>
      </c>
      <c r="I18" s="101">
        <f>'Рейтинговая таблица организаций'!G17</f>
        <v>45</v>
      </c>
      <c r="J18" s="101">
        <f>'Рейтинговая таблица организаций'!H17</f>
        <v>6</v>
      </c>
      <c r="K18" s="101">
        <f>ROUND('Рейтинговая таблица организаций'!I17*100/L18, 0)</f>
        <v>99</v>
      </c>
      <c r="L18" s="101">
        <f>'Рейтинговая таблица организаций'!J17</f>
        <v>189</v>
      </c>
      <c r="M18" s="101">
        <f>ROUND('Рейтинговая таблица организаций'!K17*100/N18, 0)</f>
        <v>98</v>
      </c>
      <c r="N18" s="101">
        <f>'Рейтинговая таблица организаций'!L17</f>
        <v>192</v>
      </c>
      <c r="O18" s="101">
        <f>'Рейтинговая таблица организаций'!Q17</f>
        <v>5</v>
      </c>
      <c r="P18" s="101">
        <f>'Рейтинговая таблица организаций'!T17</f>
        <v>187</v>
      </c>
      <c r="Q18" s="101">
        <f>'Рейтинговая таблица организаций'!U17</f>
        <v>192</v>
      </c>
      <c r="R18" s="101">
        <f>'Рейтинговая таблица организаций'!Z17</f>
        <v>4</v>
      </c>
      <c r="S18" s="101">
        <f>'Рейтинговая таблица организаций'!AA17</f>
        <v>6</v>
      </c>
      <c r="T18" s="101">
        <f>'Рейтинговая таблица организаций'!AB17</f>
        <v>15</v>
      </c>
      <c r="U18" s="101">
        <f>'Рейтинговая таблица организаций'!AC17</f>
        <v>17</v>
      </c>
      <c r="V18" s="101">
        <f>ROUND('Рейтинговая таблица организаций'!AH17*100/W18, 0)</f>
        <v>98</v>
      </c>
      <c r="W18" s="101">
        <f>'Рейтинговая таблица организаций'!AI17</f>
        <v>192</v>
      </c>
      <c r="X18" s="101">
        <f>ROUND('Рейтинговая таблица организаций'!AJ17*100/Y18, 0)</f>
        <v>98</v>
      </c>
      <c r="Y18" s="101">
        <f>'Рейтинговая таблица организаций'!AK17</f>
        <v>192</v>
      </c>
      <c r="Z18" s="101">
        <f>ROUND('Рейтинговая таблица организаций'!AL17*100/AA18, 0)</f>
        <v>98</v>
      </c>
      <c r="AA18" s="101">
        <f>'Рейтинговая таблица организаций'!AM17</f>
        <v>192</v>
      </c>
      <c r="AB18" s="101">
        <f>ROUND('Рейтинговая таблица организаций'!AR17*100/AC18, 0)</f>
        <v>99</v>
      </c>
      <c r="AC18" s="101">
        <f>'Рейтинговая таблица организаций'!AS17</f>
        <v>192</v>
      </c>
      <c r="AD18" s="101">
        <f>ROUND('Рейтинговая таблица организаций'!AT17*100/AE18, 0)</f>
        <v>99</v>
      </c>
      <c r="AE18" s="101">
        <f>'Рейтинговая таблица организаций'!AU17</f>
        <v>192</v>
      </c>
      <c r="AF18" s="101">
        <f>ROUND('Рейтинговая таблица организаций'!AV17*100/AG18, 0)</f>
        <v>98</v>
      </c>
      <c r="AG18" s="101">
        <f>'Рейтинговая таблица организаций'!AW17</f>
        <v>192</v>
      </c>
    </row>
    <row r="19" spans="1:33" ht="41.4" x14ac:dyDescent="0.25">
      <c r="A19" s="96">
        <f>'Рейтинговая таблица организаций'!A18</f>
        <v>15</v>
      </c>
      <c r="B19" s="101" t="str">
        <f>'Рейтинговая таблица организаций'!B18</f>
        <v>муниципальное бюджетное общеобразовательное учреждение «Средняя школа № 19»</v>
      </c>
      <c r="C19" s="102">
        <f>Лист1!F17</f>
        <v>811</v>
      </c>
      <c r="D19" s="101">
        <f>'Рейтинговая таблица организаций'!C18</f>
        <v>320</v>
      </c>
      <c r="E19" s="103">
        <f t="shared" si="0"/>
        <v>0.39457459926017263</v>
      </c>
      <c r="F19" s="101">
        <f>ROUND('Рейтинговая таблица организаций'!D18*100/G19, 0)</f>
        <v>100</v>
      </c>
      <c r="G19" s="101">
        <f>'Рейтинговая таблица организаций'!E18</f>
        <v>13</v>
      </c>
      <c r="H19" s="101">
        <f>ROUND('Рейтинговая таблица организаций'!F18*100/I19, 0)</f>
        <v>98</v>
      </c>
      <c r="I19" s="101">
        <f>'Рейтинговая таблица организаций'!G18</f>
        <v>41</v>
      </c>
      <c r="J19" s="101">
        <f>'Рейтинговая таблица организаций'!H18</f>
        <v>4</v>
      </c>
      <c r="K19" s="101">
        <f>ROUND('Рейтинговая таблица организаций'!I18*100/L19, 0)</f>
        <v>88</v>
      </c>
      <c r="L19" s="101">
        <f>'Рейтинговая таблица организаций'!J18</f>
        <v>229</v>
      </c>
      <c r="M19" s="101">
        <f>ROUND('Рейтинговая таблица организаций'!K18*100/N19, 0)</f>
        <v>86</v>
      </c>
      <c r="N19" s="101">
        <f>'Рейтинговая таблица организаций'!L18</f>
        <v>279</v>
      </c>
      <c r="O19" s="101">
        <f>'Рейтинговая таблица организаций'!Q18</f>
        <v>5</v>
      </c>
      <c r="P19" s="101">
        <f>'Рейтинговая таблица организаций'!T18</f>
        <v>192</v>
      </c>
      <c r="Q19" s="101">
        <f>'Рейтинговая таблица организаций'!U18</f>
        <v>320</v>
      </c>
      <c r="R19" s="101">
        <f>'Рейтинговая таблица организаций'!Z18</f>
        <v>4</v>
      </c>
      <c r="S19" s="101">
        <f>'Рейтинговая таблица организаций'!AA18</f>
        <v>2</v>
      </c>
      <c r="T19" s="101">
        <f>'Рейтинговая таблица организаций'!AB18</f>
        <v>2</v>
      </c>
      <c r="U19" s="101">
        <f>'Рейтинговая таблица организаций'!AC18</f>
        <v>6</v>
      </c>
      <c r="V19" s="101">
        <f>ROUND('Рейтинговая таблица организаций'!AH18*100/W19, 0)</f>
        <v>88</v>
      </c>
      <c r="W19" s="101">
        <f>'Рейтинговая таблица организаций'!AI18</f>
        <v>320</v>
      </c>
      <c r="X19" s="101">
        <f>ROUND('Рейтинговая таблица организаций'!AJ18*100/Y19, 0)</f>
        <v>84</v>
      </c>
      <c r="Y19" s="101">
        <f>'Рейтинговая таблица организаций'!AK18</f>
        <v>320</v>
      </c>
      <c r="Z19" s="101">
        <f>ROUND('Рейтинговая таблица организаций'!AL18*100/AA19, 0)</f>
        <v>92</v>
      </c>
      <c r="AA19" s="101">
        <f>'Рейтинговая таблица организаций'!AM18</f>
        <v>212</v>
      </c>
      <c r="AB19" s="101">
        <f>ROUND('Рейтинговая таблица организаций'!AR18*100/AC19, 0)</f>
        <v>79</v>
      </c>
      <c r="AC19" s="101">
        <f>'Рейтинговая таблица организаций'!AS18</f>
        <v>320</v>
      </c>
      <c r="AD19" s="101">
        <f>ROUND('Рейтинговая таблица организаций'!AT18*100/AE19, 0)</f>
        <v>85</v>
      </c>
      <c r="AE19" s="101">
        <f>'Рейтинговая таблица организаций'!AU18</f>
        <v>320</v>
      </c>
      <c r="AF19" s="101">
        <f>ROUND('Рейтинговая таблица организаций'!AV18*100/AG19, 0)</f>
        <v>84</v>
      </c>
      <c r="AG19" s="101">
        <f>'Рейтинговая таблица организаций'!AW18</f>
        <v>320</v>
      </c>
    </row>
    <row r="20" spans="1:33" ht="41.4" x14ac:dyDescent="0.25">
      <c r="A20" s="96">
        <f>'Рейтинговая таблица организаций'!A19</f>
        <v>16</v>
      </c>
      <c r="B20" s="101" t="str">
        <f>'Рейтинговая таблица организаций'!B19</f>
        <v>муниципальное бюджетное общеобразовательное учреждение «Средняя школа № 20»</v>
      </c>
      <c r="C20" s="102">
        <f>Лист1!F18</f>
        <v>786</v>
      </c>
      <c r="D20" s="101">
        <f>'Рейтинговая таблица организаций'!C19</f>
        <v>311</v>
      </c>
      <c r="E20" s="103">
        <f t="shared" si="0"/>
        <v>0.39567430025445294</v>
      </c>
      <c r="F20" s="101">
        <f>ROUND('Рейтинговая таблица организаций'!D19*100/G20, 0)</f>
        <v>100</v>
      </c>
      <c r="G20" s="101">
        <f>'Рейтинговая таблица организаций'!E19</f>
        <v>14</v>
      </c>
      <c r="H20" s="101">
        <f>ROUND('Рейтинговая таблица организаций'!F19*100/I20, 0)</f>
        <v>89</v>
      </c>
      <c r="I20" s="101">
        <f>'Рейтинговая таблица организаций'!G19</f>
        <v>38</v>
      </c>
      <c r="J20" s="101">
        <f>'Рейтинговая таблица организаций'!H19</f>
        <v>5</v>
      </c>
      <c r="K20" s="101">
        <f>ROUND('Рейтинговая таблица организаций'!I19*100/L20, 0)</f>
        <v>99</v>
      </c>
      <c r="L20" s="101">
        <f>'Рейтинговая таблица организаций'!J19</f>
        <v>286</v>
      </c>
      <c r="M20" s="101">
        <f>ROUND('Рейтинговая таблица организаций'!K19*100/N20, 0)</f>
        <v>97</v>
      </c>
      <c r="N20" s="101">
        <f>'Рейтинговая таблица организаций'!L19</f>
        <v>302</v>
      </c>
      <c r="O20" s="101">
        <f>'Рейтинговая таблица организаций'!Q19</f>
        <v>5</v>
      </c>
      <c r="P20" s="101">
        <f>'Рейтинговая таблица организаций'!T19</f>
        <v>278</v>
      </c>
      <c r="Q20" s="101">
        <f>'Рейтинговая таблица организаций'!U19</f>
        <v>311</v>
      </c>
      <c r="R20" s="101">
        <f>'Рейтинговая таблица организаций'!Z19</f>
        <v>2</v>
      </c>
      <c r="S20" s="101">
        <f>'Рейтинговая таблица организаций'!AA19</f>
        <v>6</v>
      </c>
      <c r="T20" s="101">
        <f>'Рейтинговая таблица организаций'!AB19</f>
        <v>31</v>
      </c>
      <c r="U20" s="101">
        <f>'Рейтинговая таблица организаций'!AC19</f>
        <v>33</v>
      </c>
      <c r="V20" s="101">
        <f>ROUND('Рейтинговая таблица организаций'!AH19*100/W20, 0)</f>
        <v>95</v>
      </c>
      <c r="W20" s="101">
        <f>'Рейтинговая таблица организаций'!AI19</f>
        <v>311</v>
      </c>
      <c r="X20" s="101">
        <f>ROUND('Рейтинговая таблица организаций'!AJ19*100/Y20, 0)</f>
        <v>94</v>
      </c>
      <c r="Y20" s="101">
        <f>'Рейтинговая таблица организаций'!AK19</f>
        <v>311</v>
      </c>
      <c r="Z20" s="101">
        <f>ROUND('Рейтинговая таблица организаций'!AL19*100/AA20, 0)</f>
        <v>97</v>
      </c>
      <c r="AA20" s="101">
        <f>'Рейтинговая таблица организаций'!AM19</f>
        <v>289</v>
      </c>
      <c r="AB20" s="101">
        <f>ROUND('Рейтинговая таблица организаций'!AR19*100/AC20, 0)</f>
        <v>92</v>
      </c>
      <c r="AC20" s="101">
        <f>'Рейтинговая таблица организаций'!AS19</f>
        <v>311</v>
      </c>
      <c r="AD20" s="101">
        <f>ROUND('Рейтинговая таблица организаций'!AT19*100/AE20, 0)</f>
        <v>95</v>
      </c>
      <c r="AE20" s="101">
        <f>'Рейтинговая таблица организаций'!AU19</f>
        <v>311</v>
      </c>
      <c r="AF20" s="101">
        <f>ROUND('Рейтинговая таблица организаций'!AV19*100/AG20, 0)</f>
        <v>94</v>
      </c>
      <c r="AG20" s="101">
        <f>'Рейтинговая таблица организаций'!AW19</f>
        <v>311</v>
      </c>
    </row>
    <row r="21" spans="1:33" ht="41.4" x14ac:dyDescent="0.25">
      <c r="A21" s="96">
        <f>'Рейтинговая таблица организаций'!A20</f>
        <v>17</v>
      </c>
      <c r="B21" s="101" t="str">
        <f>'Рейтинговая таблица организаций'!B20</f>
        <v>муниципальное автономное общеобразовательное учреждение лицей № 21</v>
      </c>
      <c r="C21" s="102">
        <f>Лист1!F19</f>
        <v>1038</v>
      </c>
      <c r="D21" s="101">
        <f>'Рейтинговая таблица организаций'!C20</f>
        <v>600</v>
      </c>
      <c r="E21" s="103">
        <f t="shared" si="0"/>
        <v>0.5780346820809249</v>
      </c>
      <c r="F21" s="101">
        <f>ROUND('Рейтинговая таблица организаций'!D20*100/G21, 0)</f>
        <v>86</v>
      </c>
      <c r="G21" s="101">
        <f>'Рейтинговая таблица организаций'!E20</f>
        <v>14</v>
      </c>
      <c r="H21" s="101">
        <f>ROUND('Рейтинговая таблица организаций'!F20*100/I21, 0)</f>
        <v>100</v>
      </c>
      <c r="I21" s="101">
        <f>'Рейтинговая таблица организаций'!G20</f>
        <v>44</v>
      </c>
      <c r="J21" s="101">
        <f>'Рейтинговая таблица организаций'!H20</f>
        <v>5</v>
      </c>
      <c r="K21" s="101">
        <f>ROUND('Рейтинговая таблица организаций'!I20*100/L21, 0)</f>
        <v>100</v>
      </c>
      <c r="L21" s="101">
        <f>'Рейтинговая таблица организаций'!J20</f>
        <v>460</v>
      </c>
      <c r="M21" s="101">
        <f>ROUND('Рейтинговая таблица организаций'!K20*100/N21, 0)</f>
        <v>98</v>
      </c>
      <c r="N21" s="101">
        <f>'Рейтинговая таблица организаций'!L20</f>
        <v>597</v>
      </c>
      <c r="O21" s="101">
        <f>'Рейтинговая таблица организаций'!Q20</f>
        <v>5</v>
      </c>
      <c r="P21" s="101">
        <f>'Рейтинговая таблица организаций'!T20</f>
        <v>595</v>
      </c>
      <c r="Q21" s="101">
        <f>'Рейтинговая таблица организаций'!U20</f>
        <v>600</v>
      </c>
      <c r="R21" s="101">
        <f>'Рейтинговая таблица организаций'!Z20</f>
        <v>1</v>
      </c>
      <c r="S21" s="101">
        <f>'Рейтинговая таблица организаций'!AA20</f>
        <v>5</v>
      </c>
      <c r="T21" s="101">
        <f>'Рейтинговая таблица организаций'!AB20</f>
        <v>21</v>
      </c>
      <c r="U21" s="101">
        <f>'Рейтинговая таблица организаций'!AC20</f>
        <v>21</v>
      </c>
      <c r="V21" s="101">
        <f>ROUND('Рейтинговая таблица организаций'!AH20*100/W21, 0)</f>
        <v>100</v>
      </c>
      <c r="W21" s="101">
        <f>'Рейтинговая таблица организаций'!AI20</f>
        <v>600</v>
      </c>
      <c r="X21" s="101">
        <f>ROUND('Рейтинговая таблица организаций'!AJ20*100/Y21, 0)</f>
        <v>99</v>
      </c>
      <c r="Y21" s="101">
        <f>'Рейтинговая таблица организаций'!AK20</f>
        <v>600</v>
      </c>
      <c r="Z21" s="101">
        <f>ROUND('Рейтинговая таблица организаций'!AL20*100/AA21, 0)</f>
        <v>100</v>
      </c>
      <c r="AA21" s="101">
        <f>'Рейтинговая таблица организаций'!AM20</f>
        <v>443</v>
      </c>
      <c r="AB21" s="101">
        <f>ROUND('Рейтинговая таблица организаций'!AR20*100/AC21, 0)</f>
        <v>98</v>
      </c>
      <c r="AC21" s="101">
        <f>'Рейтинговая таблица организаций'!AS20</f>
        <v>600</v>
      </c>
      <c r="AD21" s="101">
        <f>ROUND('Рейтинговая таблица организаций'!AT20*100/AE21, 0)</f>
        <v>99</v>
      </c>
      <c r="AE21" s="101">
        <f>'Рейтинговая таблица организаций'!AU20</f>
        <v>600</v>
      </c>
      <c r="AF21" s="101">
        <f>ROUND('Рейтинговая таблица организаций'!AV20*100/AG21, 0)</f>
        <v>99</v>
      </c>
      <c r="AG21" s="101">
        <f>'Рейтинговая таблица организаций'!AW20</f>
        <v>600</v>
      </c>
    </row>
    <row r="22" spans="1:33" ht="41.4" x14ac:dyDescent="0.25">
      <c r="A22" s="96">
        <f>'Рейтинговая таблица организаций'!A21</f>
        <v>18</v>
      </c>
      <c r="B22" s="101" t="str">
        <f>'Рейтинговая таблица организаций'!B21</f>
        <v>муниципальное бюджетное общеобразовательное учреждение «Лицей № 22»</v>
      </c>
      <c r="C22" s="102">
        <f>Лист1!F20</f>
        <v>1389</v>
      </c>
      <c r="D22" s="101">
        <f>'Рейтинговая таблица организаций'!C21</f>
        <v>61</v>
      </c>
      <c r="E22" s="103">
        <f t="shared" si="0"/>
        <v>4.3916486681065514E-2</v>
      </c>
      <c r="F22" s="101">
        <f>ROUND('Рейтинговая таблица организаций'!D21*100/G22, 0)</f>
        <v>100</v>
      </c>
      <c r="G22" s="101">
        <f>'Рейтинговая таблица организаций'!E21</f>
        <v>14</v>
      </c>
      <c r="H22" s="101">
        <f>ROUND('Рейтинговая таблица организаций'!F21*100/I22, 0)</f>
        <v>100</v>
      </c>
      <c r="I22" s="101">
        <f>'Рейтинговая таблица организаций'!G21</f>
        <v>43</v>
      </c>
      <c r="J22" s="101">
        <f>'Рейтинговая таблица организаций'!H21</f>
        <v>5</v>
      </c>
      <c r="K22" s="101">
        <f>ROUND('Рейтинговая таблица организаций'!I21*100/L22, 0)</f>
        <v>100</v>
      </c>
      <c r="L22" s="101">
        <f>'Рейтинговая таблица организаций'!J21</f>
        <v>54</v>
      </c>
      <c r="M22" s="101">
        <f>ROUND('Рейтинговая таблица организаций'!K21*100/N22, 0)</f>
        <v>100</v>
      </c>
      <c r="N22" s="101">
        <f>'Рейтинговая таблица организаций'!L21</f>
        <v>60</v>
      </c>
      <c r="O22" s="101">
        <f>'Рейтинговая таблица организаций'!Q21</f>
        <v>5</v>
      </c>
      <c r="P22" s="101">
        <f>'Рейтинговая таблица организаций'!T21</f>
        <v>60</v>
      </c>
      <c r="Q22" s="101">
        <f>'Рейтинговая таблица организаций'!U21</f>
        <v>61</v>
      </c>
      <c r="R22" s="101">
        <f>'Рейтинговая таблица организаций'!Z21</f>
        <v>3</v>
      </c>
      <c r="S22" s="101">
        <f>'Рейтинговая таблица организаций'!AA21</f>
        <v>5</v>
      </c>
      <c r="T22" s="101">
        <f>'Рейтинговая таблица организаций'!AB21</f>
        <v>7</v>
      </c>
      <c r="U22" s="101">
        <f>'Рейтинговая таблица организаций'!AC21</f>
        <v>7</v>
      </c>
      <c r="V22" s="101">
        <f>ROUND('Рейтинговая таблица организаций'!AH21*100/W22, 0)</f>
        <v>100</v>
      </c>
      <c r="W22" s="101">
        <f>'Рейтинговая таблица организаций'!AI21</f>
        <v>61</v>
      </c>
      <c r="X22" s="101">
        <f>ROUND('Рейтинговая таблица организаций'!AJ21*100/Y22, 0)</f>
        <v>98</v>
      </c>
      <c r="Y22" s="101">
        <f>'Рейтинговая таблица организаций'!AK21</f>
        <v>61</v>
      </c>
      <c r="Z22" s="101">
        <f>ROUND('Рейтинговая таблица организаций'!AL21*100/AA22, 0)</f>
        <v>100</v>
      </c>
      <c r="AA22" s="101">
        <f>'Рейтинговая таблица организаций'!AM21</f>
        <v>57</v>
      </c>
      <c r="AB22" s="101">
        <f>ROUND('Рейтинговая таблица организаций'!AR21*100/AC22, 0)</f>
        <v>98</v>
      </c>
      <c r="AC22" s="101">
        <f>'Рейтинговая таблица организаций'!AS21</f>
        <v>61</v>
      </c>
      <c r="AD22" s="101">
        <f>ROUND('Рейтинговая таблица организаций'!AT21*100/AE22, 0)</f>
        <v>98</v>
      </c>
      <c r="AE22" s="101">
        <f>'Рейтинговая таблица организаций'!AU21</f>
        <v>61</v>
      </c>
      <c r="AF22" s="101">
        <f>ROUND('Рейтинговая таблица организаций'!AV21*100/AG22, 0)</f>
        <v>100</v>
      </c>
      <c r="AG22" s="101">
        <f>'Рейтинговая таблица организаций'!AW21</f>
        <v>61</v>
      </c>
    </row>
    <row r="23" spans="1:33" ht="41.4" x14ac:dyDescent="0.25">
      <c r="A23" s="96">
        <f>'Рейтинговая таблица организаций'!A22</f>
        <v>19</v>
      </c>
      <c r="B23" s="101" t="str">
        <f>'Рейтинговая таблица организаций'!B22</f>
        <v>муниципальное бюджетное общеобразовательное учреждение «Гимназия № 23»</v>
      </c>
      <c r="C23" s="102">
        <f>Лист1!F21</f>
        <v>1041</v>
      </c>
      <c r="D23" s="101">
        <f>'Рейтинговая таблица организаций'!C22</f>
        <v>547</v>
      </c>
      <c r="E23" s="103">
        <f t="shared" si="0"/>
        <v>0.52545629202689725</v>
      </c>
      <c r="F23" s="101">
        <f>ROUND('Рейтинговая таблица организаций'!D22*100/G23, 0)</f>
        <v>100</v>
      </c>
      <c r="G23" s="101">
        <f>'Рейтинговая таблица организаций'!E22</f>
        <v>14</v>
      </c>
      <c r="H23" s="101">
        <f>ROUND('Рейтинговая таблица организаций'!F22*100/I23, 0)</f>
        <v>100</v>
      </c>
      <c r="I23" s="101">
        <f>'Рейтинговая таблица организаций'!G22</f>
        <v>40</v>
      </c>
      <c r="J23" s="101">
        <f>'Рейтинговая таблица организаций'!H22</f>
        <v>6</v>
      </c>
      <c r="K23" s="101">
        <f>ROUND('Рейтинговая таблица организаций'!I22*100/L23, 0)</f>
        <v>99</v>
      </c>
      <c r="L23" s="101">
        <f>'Рейтинговая таблица организаций'!J22</f>
        <v>397</v>
      </c>
      <c r="M23" s="101">
        <f>ROUND('Рейтинговая таблица организаций'!K22*100/N23, 0)</f>
        <v>97</v>
      </c>
      <c r="N23" s="101">
        <f>'Рейтинговая таблица организаций'!L22</f>
        <v>507</v>
      </c>
      <c r="O23" s="101">
        <f>'Рейтинговая таблица организаций'!Q22</f>
        <v>5</v>
      </c>
      <c r="P23" s="101">
        <f>'Рейтинговая таблица организаций'!T22</f>
        <v>530</v>
      </c>
      <c r="Q23" s="101">
        <f>'Рейтинговая таблица организаций'!U22</f>
        <v>547</v>
      </c>
      <c r="R23" s="101">
        <f>'Рейтинговая таблица организаций'!Z22</f>
        <v>5</v>
      </c>
      <c r="S23" s="101">
        <f>'Рейтинговая таблица организаций'!AA22</f>
        <v>6</v>
      </c>
      <c r="T23" s="101">
        <f>'Рейтинговая таблица организаций'!AB22</f>
        <v>19</v>
      </c>
      <c r="U23" s="101">
        <f>'Рейтинговая таблица организаций'!AC22</f>
        <v>19</v>
      </c>
      <c r="V23" s="101">
        <f>ROUND('Рейтинговая таблица организаций'!AH22*100/W23, 0)</f>
        <v>100</v>
      </c>
      <c r="W23" s="101">
        <f>'Рейтинговая таблица организаций'!AI22</f>
        <v>547</v>
      </c>
      <c r="X23" s="101">
        <f>ROUND('Рейтинговая таблица организаций'!AJ22*100/Y23, 0)</f>
        <v>100</v>
      </c>
      <c r="Y23" s="101">
        <f>'Рейтинговая таблица организаций'!AK22</f>
        <v>547</v>
      </c>
      <c r="Z23" s="101">
        <f>ROUND('Рейтинговая таблица организаций'!AL22*100/AA23, 0)</f>
        <v>99</v>
      </c>
      <c r="AA23" s="101">
        <f>'Рейтинговая таблица организаций'!AM22</f>
        <v>418</v>
      </c>
      <c r="AB23" s="101">
        <f>ROUND('Рейтинговая таблица организаций'!AR22*100/AC23, 0)</f>
        <v>96</v>
      </c>
      <c r="AC23" s="101">
        <f>'Рейтинговая таблица организаций'!AS22</f>
        <v>547</v>
      </c>
      <c r="AD23" s="101">
        <f>ROUND('Рейтинговая таблица организаций'!AT22*100/AE23, 0)</f>
        <v>99</v>
      </c>
      <c r="AE23" s="101">
        <f>'Рейтинговая таблица организаций'!AU22</f>
        <v>547</v>
      </c>
      <c r="AF23" s="101">
        <f>ROUND('Рейтинговая таблица организаций'!AV22*100/AG23, 0)</f>
        <v>99</v>
      </c>
      <c r="AG23" s="101">
        <f>'Рейтинговая таблица организаций'!AW22</f>
        <v>547</v>
      </c>
    </row>
    <row r="24" spans="1:33" ht="41.4" x14ac:dyDescent="0.25">
      <c r="A24" s="96">
        <f>'Рейтинговая таблица организаций'!A23</f>
        <v>20</v>
      </c>
      <c r="B24" s="101" t="str">
        <f>'Рейтинговая таблица организаций'!B23</f>
        <v>муниципальное бюджетное общеобразовательное учреждение «Средняя школа № 24»</v>
      </c>
      <c r="C24" s="102">
        <f>Лист1!F22</f>
        <v>510</v>
      </c>
      <c r="D24" s="101">
        <f>'Рейтинговая таблица организаций'!C23</f>
        <v>235</v>
      </c>
      <c r="E24" s="103">
        <f t="shared" si="0"/>
        <v>0.46078431372549017</v>
      </c>
      <c r="F24" s="101">
        <f>ROUND('Рейтинговая таблица организаций'!D23*100/G24, 0)</f>
        <v>86</v>
      </c>
      <c r="G24" s="101">
        <f>'Рейтинговая таблица организаций'!E23</f>
        <v>14</v>
      </c>
      <c r="H24" s="101">
        <f>ROUND('Рейтинговая таблица организаций'!F23*100/I24, 0)</f>
        <v>86</v>
      </c>
      <c r="I24" s="101">
        <f>'Рейтинговая таблица организаций'!G23</f>
        <v>44</v>
      </c>
      <c r="J24" s="101">
        <f>'Рейтинговая таблица организаций'!H23</f>
        <v>5</v>
      </c>
      <c r="K24" s="101">
        <f>ROUND('Рейтинговая таблица организаций'!I23*100/L24, 0)</f>
        <v>97</v>
      </c>
      <c r="L24" s="101">
        <f>'Рейтинговая таблица организаций'!J23</f>
        <v>173</v>
      </c>
      <c r="M24" s="101">
        <f>ROUND('Рейтинговая таблица организаций'!K23*100/N24, 0)</f>
        <v>95</v>
      </c>
      <c r="N24" s="101">
        <f>'Рейтинговая таблица организаций'!L23</f>
        <v>203</v>
      </c>
      <c r="O24" s="101">
        <f>'Рейтинговая таблица организаций'!Q23</f>
        <v>4</v>
      </c>
      <c r="P24" s="101">
        <f>'Рейтинговая таблица организаций'!T23</f>
        <v>172</v>
      </c>
      <c r="Q24" s="101">
        <f>'Рейтинговая таблица организаций'!U23</f>
        <v>235</v>
      </c>
      <c r="R24" s="101">
        <f>'Рейтинговая таблица организаций'!Z23</f>
        <v>1</v>
      </c>
      <c r="S24" s="101">
        <f>'Рейтинговая таблица организаций'!AA23</f>
        <v>4</v>
      </c>
      <c r="T24" s="101">
        <f>'Рейтинговая таблица организаций'!AB23</f>
        <v>3</v>
      </c>
      <c r="U24" s="101">
        <f>'Рейтинговая таблица организаций'!AC23</f>
        <v>3</v>
      </c>
      <c r="V24" s="101">
        <f>ROUND('Рейтинговая таблица организаций'!AH23*100/W24, 0)</f>
        <v>89</v>
      </c>
      <c r="W24" s="101">
        <f>'Рейтинговая таблица организаций'!AI23</f>
        <v>235</v>
      </c>
      <c r="X24" s="101">
        <f>ROUND('Рейтинговая таблица организаций'!AJ23*100/Y24, 0)</f>
        <v>91</v>
      </c>
      <c r="Y24" s="101">
        <f>'Рейтинговая таблица организаций'!AK23</f>
        <v>235</v>
      </c>
      <c r="Z24" s="101">
        <f>ROUND('Рейтинговая таблица организаций'!AL23*100/AA24, 0)</f>
        <v>96</v>
      </c>
      <c r="AA24" s="101">
        <f>'Рейтинговая таблица организаций'!AM23</f>
        <v>174</v>
      </c>
      <c r="AB24" s="101">
        <f>ROUND('Рейтинговая таблица организаций'!AR23*100/AC24, 0)</f>
        <v>87</v>
      </c>
      <c r="AC24" s="101">
        <f>'Рейтинговая таблица организаций'!AS23</f>
        <v>235</v>
      </c>
      <c r="AD24" s="101">
        <f>ROUND('Рейтинговая таблица организаций'!AT23*100/AE24, 0)</f>
        <v>86</v>
      </c>
      <c r="AE24" s="101">
        <f>'Рейтинговая таблица организаций'!AU23</f>
        <v>235</v>
      </c>
      <c r="AF24" s="101">
        <f>ROUND('Рейтинговая таблица организаций'!AV23*100/AG24, 0)</f>
        <v>91</v>
      </c>
      <c r="AG24" s="101">
        <f>'Рейтинговая таблица организаций'!AW23</f>
        <v>235</v>
      </c>
    </row>
    <row r="25" spans="1:33" ht="69" x14ac:dyDescent="0.25">
      <c r="A25" s="96">
        <f>'Рейтинговая таблица организаций'!A24</f>
        <v>21</v>
      </c>
      <c r="B25" s="101" t="str">
        <f>'Рейтинговая таблица организаций'!B24</f>
        <v>муниципальное бюджетное общеобразовательное учреждение «Средняя школа № 26 с углубленным изучением предметов естественнонаучного цикла»</v>
      </c>
      <c r="C25" s="102">
        <f>Лист1!F23</f>
        <v>197</v>
      </c>
      <c r="D25" s="101">
        <f>'Рейтинговая таблица организаций'!C24</f>
        <v>211</v>
      </c>
      <c r="E25" s="103">
        <f t="shared" si="0"/>
        <v>1.0710659898477157</v>
      </c>
      <c r="F25" s="101">
        <f>ROUND('Рейтинговая таблица организаций'!D24*100/G25, 0)</f>
        <v>100</v>
      </c>
      <c r="G25" s="101">
        <f>'Рейтинговая таблица организаций'!E24</f>
        <v>14</v>
      </c>
      <c r="H25" s="101">
        <f>ROUND('Рейтинговая таблица организаций'!F24*100/I25, 0)</f>
        <v>95</v>
      </c>
      <c r="I25" s="101">
        <f>'Рейтинговая таблица организаций'!G24</f>
        <v>39</v>
      </c>
      <c r="J25" s="101">
        <f>'Рейтинговая таблица организаций'!H24</f>
        <v>5</v>
      </c>
      <c r="K25" s="101">
        <f>ROUND('Рейтинговая таблица организаций'!I24*100/L25, 0)</f>
        <v>99</v>
      </c>
      <c r="L25" s="101">
        <f>'Рейтинговая таблица организаций'!J24</f>
        <v>137</v>
      </c>
      <c r="M25" s="101">
        <f>ROUND('Рейтинговая таблица организаций'!K24*100/N25, 0)</f>
        <v>99</v>
      </c>
      <c r="N25" s="101">
        <f>'Рейтинговая таблица организаций'!L24</f>
        <v>184</v>
      </c>
      <c r="O25" s="101">
        <f>'Рейтинговая таблица организаций'!Q24</f>
        <v>5</v>
      </c>
      <c r="P25" s="101">
        <f>'Рейтинговая таблица организаций'!T24</f>
        <v>211</v>
      </c>
      <c r="Q25" s="101">
        <f>'Рейтинговая таблица организаций'!U24</f>
        <v>211</v>
      </c>
      <c r="R25" s="101">
        <f>'Рейтинговая таблица организаций'!Z24</f>
        <v>1</v>
      </c>
      <c r="S25" s="101">
        <f>'Рейтинговая таблица организаций'!AA24</f>
        <v>5</v>
      </c>
      <c r="T25" s="101">
        <f>'Рейтинговая таблица организаций'!AB24</f>
        <v>12</v>
      </c>
      <c r="U25" s="101">
        <f>'Рейтинговая таблица организаций'!AC24</f>
        <v>12</v>
      </c>
      <c r="V25" s="101">
        <f>ROUND('Рейтинговая таблица организаций'!AH24*100/W25, 0)</f>
        <v>99</v>
      </c>
      <c r="W25" s="101">
        <f>'Рейтинговая таблица организаций'!AI24</f>
        <v>211</v>
      </c>
      <c r="X25" s="101">
        <f>ROUND('Рейтинговая таблица организаций'!AJ24*100/Y25, 0)</f>
        <v>100</v>
      </c>
      <c r="Y25" s="101">
        <f>'Рейтинговая таблица организаций'!AK24</f>
        <v>211</v>
      </c>
      <c r="Z25" s="101">
        <f>ROUND('Рейтинговая таблица организаций'!AL24*100/AA25, 0)</f>
        <v>97</v>
      </c>
      <c r="AA25" s="101">
        <f>'Рейтинговая таблица организаций'!AM24</f>
        <v>137</v>
      </c>
      <c r="AB25" s="101">
        <f>ROUND('Рейтинговая таблица организаций'!AR24*100/AC25, 0)</f>
        <v>100</v>
      </c>
      <c r="AC25" s="101">
        <f>'Рейтинговая таблица организаций'!AS24</f>
        <v>211</v>
      </c>
      <c r="AD25" s="101">
        <f>ROUND('Рейтинговая таблица организаций'!AT24*100/AE25, 0)</f>
        <v>98</v>
      </c>
      <c r="AE25" s="101">
        <f>'Рейтинговая таблица организаций'!AU24</f>
        <v>211</v>
      </c>
      <c r="AF25" s="101">
        <f>ROUND('Рейтинговая таблица организаций'!AV24*100/AG25, 0)</f>
        <v>98</v>
      </c>
      <c r="AG25" s="101">
        <f>'Рейтинговая таблица организаций'!AW24</f>
        <v>211</v>
      </c>
    </row>
    <row r="26" spans="1:33" ht="41.4" x14ac:dyDescent="0.25">
      <c r="A26" s="96">
        <f>'Рейтинговая таблица организаций'!A25</f>
        <v>22</v>
      </c>
      <c r="B26" s="101" t="str">
        <f>'Рейтинговая таблица организаций'!B25</f>
        <v>муниципальное бюджетное общеобразовательное учреждение «Средняя школа № 28»</v>
      </c>
      <c r="C26" s="102">
        <f>Лист1!F24</f>
        <v>665</v>
      </c>
      <c r="D26" s="101">
        <f>'Рейтинговая таблица организаций'!C25</f>
        <v>57</v>
      </c>
      <c r="E26" s="103">
        <f t="shared" si="0"/>
        <v>8.5714285714285715E-2</v>
      </c>
      <c r="F26" s="101">
        <f>ROUND('Рейтинговая таблица организаций'!D25*100/G26, 0)</f>
        <v>85</v>
      </c>
      <c r="G26" s="101">
        <f>'Рейтинговая таблица организаций'!E25</f>
        <v>13</v>
      </c>
      <c r="H26" s="101">
        <f>ROUND('Рейтинговая таблица организаций'!F25*100/I26, 0)</f>
        <v>79</v>
      </c>
      <c r="I26" s="101">
        <f>'Рейтинговая таблица организаций'!G25</f>
        <v>38</v>
      </c>
      <c r="J26" s="101">
        <f>'Рейтинговая таблица организаций'!H25</f>
        <v>4</v>
      </c>
      <c r="K26" s="101">
        <f>ROUND('Рейтинговая таблица организаций'!I25*100/L26, 0)</f>
        <v>90</v>
      </c>
      <c r="L26" s="101">
        <f>'Рейтинговая таблица организаций'!J25</f>
        <v>41</v>
      </c>
      <c r="M26" s="101">
        <f>ROUND('Рейтинговая таблица организаций'!K25*100/N26, 0)</f>
        <v>92</v>
      </c>
      <c r="N26" s="101">
        <f>'Рейтинговая таблица организаций'!L25</f>
        <v>51</v>
      </c>
      <c r="O26" s="101">
        <f>'Рейтинговая таблица организаций'!Q25</f>
        <v>5</v>
      </c>
      <c r="P26" s="101">
        <f>'Рейтинговая таблица организаций'!T25</f>
        <v>33</v>
      </c>
      <c r="Q26" s="101">
        <f>'Рейтинговая таблица организаций'!U25</f>
        <v>57</v>
      </c>
      <c r="R26" s="101">
        <f>'Рейтинговая таблица организаций'!Z25</f>
        <v>0</v>
      </c>
      <c r="S26" s="101">
        <f>'Рейтинговая таблица организаций'!AA25</f>
        <v>2</v>
      </c>
      <c r="T26" s="101">
        <f>'Рейтинговая таблица организаций'!AB25</f>
        <v>3</v>
      </c>
      <c r="U26" s="101">
        <f>'Рейтинговая таблица организаций'!AC25</f>
        <v>4</v>
      </c>
      <c r="V26" s="101">
        <f>ROUND('Рейтинговая таблица организаций'!AH25*100/W26, 0)</f>
        <v>91</v>
      </c>
      <c r="W26" s="101">
        <f>'Рейтинговая таблица организаций'!AI25</f>
        <v>57</v>
      </c>
      <c r="X26" s="101">
        <f>ROUND('Рейтинговая таблица организаций'!AJ25*100/Y26, 0)</f>
        <v>89</v>
      </c>
      <c r="Y26" s="101">
        <f>'Рейтинговая таблица организаций'!AK25</f>
        <v>57</v>
      </c>
      <c r="Z26" s="101">
        <f>ROUND('Рейтинговая таблица организаций'!AL25*100/AA26, 0)</f>
        <v>95</v>
      </c>
      <c r="AA26" s="101">
        <f>'Рейтинговая таблица организаций'!AM25</f>
        <v>39</v>
      </c>
      <c r="AB26" s="101">
        <f>ROUND('Рейтинговая таблица организаций'!AR25*100/AC26, 0)</f>
        <v>82</v>
      </c>
      <c r="AC26" s="101">
        <f>'Рейтинговая таблица организаций'!AS25</f>
        <v>57</v>
      </c>
      <c r="AD26" s="101">
        <f>ROUND('Рейтинговая таблица организаций'!AT25*100/AE26, 0)</f>
        <v>86</v>
      </c>
      <c r="AE26" s="101">
        <f>'Рейтинговая таблица организаций'!AU25</f>
        <v>57</v>
      </c>
      <c r="AF26" s="101">
        <f>ROUND('Рейтинговая таблица организаций'!AV25*100/AG26, 0)</f>
        <v>86</v>
      </c>
      <c r="AG26" s="101">
        <f>'Рейтинговая таблица организаций'!AW25</f>
        <v>57</v>
      </c>
    </row>
    <row r="27" spans="1:33" ht="41.4" x14ac:dyDescent="0.25">
      <c r="A27" s="96">
        <f>'Рейтинговая таблица организаций'!A26</f>
        <v>23</v>
      </c>
      <c r="B27" s="101" t="str">
        <f>'Рейтинговая таблица организаций'!B26</f>
        <v>муниципальное бюджетное общеобразовательное учреждение «Средняя школа № 29»</v>
      </c>
      <c r="C27" s="102">
        <f>Лист1!F25</f>
        <v>711</v>
      </c>
      <c r="D27" s="101">
        <f>'Рейтинговая таблица организаций'!C26</f>
        <v>127</v>
      </c>
      <c r="E27" s="103">
        <f t="shared" si="0"/>
        <v>0.17862165963431786</v>
      </c>
      <c r="F27" s="101">
        <f>ROUND('Рейтинговая таблица организаций'!D26*100/G27, 0)</f>
        <v>100</v>
      </c>
      <c r="G27" s="101">
        <f>'Рейтинговая таблица организаций'!E26</f>
        <v>14</v>
      </c>
      <c r="H27" s="101">
        <f>ROUND('Рейтинговая таблица организаций'!F26*100/I27, 0)</f>
        <v>100</v>
      </c>
      <c r="I27" s="101">
        <f>'Рейтинговая таблица организаций'!G26</f>
        <v>40</v>
      </c>
      <c r="J27" s="101">
        <f>'Рейтинговая таблица организаций'!H26</f>
        <v>6</v>
      </c>
      <c r="K27" s="101">
        <f>ROUND('Рейтинговая таблица организаций'!I26*100/L27, 0)</f>
        <v>88</v>
      </c>
      <c r="L27" s="101">
        <f>'Рейтинговая таблица организаций'!J26</f>
        <v>80</v>
      </c>
      <c r="M27" s="101">
        <f>ROUND('Рейтинговая таблица организаций'!K26*100/N27, 0)</f>
        <v>79</v>
      </c>
      <c r="N27" s="101">
        <f>'Рейтинговая таблица организаций'!L26</f>
        <v>95</v>
      </c>
      <c r="O27" s="101">
        <f>'Рейтинговая таблица организаций'!Q26</f>
        <v>5</v>
      </c>
      <c r="P27" s="101">
        <f>'Рейтинговая таблица организаций'!T26</f>
        <v>59</v>
      </c>
      <c r="Q27" s="101">
        <f>'Рейтинговая таблица организаций'!U26</f>
        <v>127</v>
      </c>
      <c r="R27" s="101">
        <f>'Рейтинговая таблица организаций'!Z26</f>
        <v>3</v>
      </c>
      <c r="S27" s="101">
        <f>'Рейтинговая таблица организаций'!AA26</f>
        <v>4</v>
      </c>
      <c r="T27" s="101">
        <f>'Рейтинговая таблица организаций'!AB26</f>
        <v>3</v>
      </c>
      <c r="U27" s="101">
        <f>'Рейтинговая таблица организаций'!AC26</f>
        <v>4</v>
      </c>
      <c r="V27" s="101">
        <f>ROUND('Рейтинговая таблица организаций'!AH26*100/W27, 0)</f>
        <v>72</v>
      </c>
      <c r="W27" s="101">
        <f>'Рейтинговая таблица организаций'!AI26</f>
        <v>127</v>
      </c>
      <c r="X27" s="101">
        <f>ROUND('Рейтинговая таблица организаций'!AJ26*100/Y27, 0)</f>
        <v>76</v>
      </c>
      <c r="Y27" s="101">
        <f>'Рейтинговая таблица организаций'!AK26</f>
        <v>127</v>
      </c>
      <c r="Z27" s="101">
        <f>ROUND('Рейтинговая таблица организаций'!AL26*100/AA27, 0)</f>
        <v>78</v>
      </c>
      <c r="AA27" s="101">
        <f>'Рейтинговая таблица организаций'!AM26</f>
        <v>76</v>
      </c>
      <c r="AB27" s="101">
        <f>ROUND('Рейтинговая таблица организаций'!AR26*100/AC27, 0)</f>
        <v>58</v>
      </c>
      <c r="AC27" s="101">
        <f>'Рейтинговая таблица организаций'!AS26</f>
        <v>127</v>
      </c>
      <c r="AD27" s="101">
        <f>ROUND('Рейтинговая таблица организаций'!AT26*100/AE27, 0)</f>
        <v>74</v>
      </c>
      <c r="AE27" s="101">
        <f>'Рейтинговая таблица организаций'!AU26</f>
        <v>127</v>
      </c>
      <c r="AF27" s="101">
        <f>ROUND('Рейтинговая таблица организаций'!AV26*100/AG27, 0)</f>
        <v>63</v>
      </c>
      <c r="AG27" s="101">
        <f>'Рейтинговая таблица организаций'!AW26</f>
        <v>127</v>
      </c>
    </row>
    <row r="28" spans="1:33" ht="41.4" x14ac:dyDescent="0.25">
      <c r="A28" s="96">
        <f>'Рейтинговая таблица организаций'!A27</f>
        <v>24</v>
      </c>
      <c r="B28" s="101" t="str">
        <f>'Рейтинговая таблица организаций'!B27</f>
        <v>муниципальное бюджетное общеобразовательное учреждение «Гимназия № 30»</v>
      </c>
      <c r="C28" s="102">
        <f>Лист1!F26</f>
        <v>891</v>
      </c>
      <c r="D28" s="101">
        <f>'Рейтинговая таблица организаций'!C27</f>
        <v>600</v>
      </c>
      <c r="E28" s="103">
        <f t="shared" si="0"/>
        <v>0.67340067340067344</v>
      </c>
      <c r="F28" s="101">
        <f>ROUND('Рейтинговая таблица организаций'!D27*100/G28, 0)</f>
        <v>100</v>
      </c>
      <c r="G28" s="101">
        <f>'Рейтинговая таблица организаций'!E27</f>
        <v>14</v>
      </c>
      <c r="H28" s="101">
        <f>ROUND('Рейтинговая таблица организаций'!F27*100/I28, 0)</f>
        <v>98</v>
      </c>
      <c r="I28" s="101">
        <f>'Рейтинговая таблица организаций'!G27</f>
        <v>45</v>
      </c>
      <c r="J28" s="101">
        <f>'Рейтинговая таблица организаций'!H27</f>
        <v>5</v>
      </c>
      <c r="K28" s="101">
        <f>ROUND('Рейтинговая таблица организаций'!I27*100/L28, 0)</f>
        <v>98</v>
      </c>
      <c r="L28" s="101">
        <f>'Рейтинговая таблица организаций'!J27</f>
        <v>326</v>
      </c>
      <c r="M28" s="101">
        <f>ROUND('Рейтинговая таблица организаций'!K27*100/N28, 0)</f>
        <v>99</v>
      </c>
      <c r="N28" s="101">
        <f>'Рейтинговая таблица организаций'!L27</f>
        <v>567</v>
      </c>
      <c r="O28" s="101">
        <f>'Рейтинговая таблица организаций'!Q27</f>
        <v>5</v>
      </c>
      <c r="P28" s="101">
        <f>'Рейтинговая таблица организаций'!T27</f>
        <v>587</v>
      </c>
      <c r="Q28" s="101">
        <f>'Рейтинговая таблица организаций'!U27</f>
        <v>600</v>
      </c>
      <c r="R28" s="101">
        <f>'Рейтинговая таблица организаций'!Z27</f>
        <v>3</v>
      </c>
      <c r="S28" s="101">
        <f>'Рейтинговая таблица организаций'!AA27</f>
        <v>2</v>
      </c>
      <c r="T28" s="101">
        <f>'Рейтинговая таблица организаций'!AB27</f>
        <v>13</v>
      </c>
      <c r="U28" s="101">
        <f>'Рейтинговая таблица организаций'!AC27</f>
        <v>13</v>
      </c>
      <c r="V28" s="101">
        <f>ROUND('Рейтинговая таблица организаций'!AH27*100/W28, 0)</f>
        <v>98</v>
      </c>
      <c r="W28" s="101">
        <f>'Рейтинговая таблица организаций'!AI27</f>
        <v>600</v>
      </c>
      <c r="X28" s="101">
        <f>ROUND('Рейтинговая таблица организаций'!AJ27*100/Y28, 0)</f>
        <v>98</v>
      </c>
      <c r="Y28" s="101">
        <f>'Рейтинговая таблица организаций'!AK27</f>
        <v>600</v>
      </c>
      <c r="Z28" s="101">
        <f>ROUND('Рейтинговая таблица организаций'!AL27*100/AA28, 0)</f>
        <v>98</v>
      </c>
      <c r="AA28" s="101">
        <f>'Рейтинговая таблица организаций'!AM27</f>
        <v>431</v>
      </c>
      <c r="AB28" s="101">
        <f>ROUND('Рейтинговая таблица организаций'!AR27*100/AC28, 0)</f>
        <v>97</v>
      </c>
      <c r="AC28" s="101">
        <f>'Рейтинговая таблица организаций'!AS27</f>
        <v>600</v>
      </c>
      <c r="AD28" s="101">
        <f>ROUND('Рейтинговая таблица организаций'!AT27*100/AE28, 0)</f>
        <v>98</v>
      </c>
      <c r="AE28" s="101">
        <f>'Рейтинговая таблица организаций'!AU27</f>
        <v>600</v>
      </c>
      <c r="AF28" s="101">
        <f>ROUND('Рейтинговая таблица организаций'!AV27*100/AG28, 0)</f>
        <v>99</v>
      </c>
      <c r="AG28" s="101">
        <f>'Рейтинговая таблица организаций'!AW27</f>
        <v>600</v>
      </c>
    </row>
    <row r="29" spans="1:33" ht="41.4" x14ac:dyDescent="0.25">
      <c r="A29" s="96">
        <f>'Рейтинговая таблица организаций'!A28</f>
        <v>25</v>
      </c>
      <c r="B29" s="101" t="str">
        <f>'Рейтинговая таблица организаций'!B28</f>
        <v>муниципальное бюджетное общеобразовательное учреждение «Гимназия № 32»</v>
      </c>
      <c r="C29" s="102">
        <f>Лист1!F27</f>
        <v>1209</v>
      </c>
      <c r="D29" s="101">
        <f>'Рейтинговая таблица организаций'!C28</f>
        <v>122</v>
      </c>
      <c r="E29" s="103">
        <f t="shared" si="0"/>
        <v>0.10090984284532671</v>
      </c>
      <c r="F29" s="101">
        <f>ROUND('Рейтинговая таблица организаций'!D28*100/G29, 0)</f>
        <v>100</v>
      </c>
      <c r="G29" s="101">
        <f>'Рейтинговая таблица организаций'!E28</f>
        <v>14</v>
      </c>
      <c r="H29" s="101">
        <f>ROUND('Рейтинговая таблица организаций'!F28*100/I29, 0)</f>
        <v>100</v>
      </c>
      <c r="I29" s="101">
        <f>'Рейтинговая таблица организаций'!G28</f>
        <v>40</v>
      </c>
      <c r="J29" s="101">
        <f>'Рейтинговая таблица организаций'!H28</f>
        <v>5</v>
      </c>
      <c r="K29" s="101">
        <f>ROUND('Рейтинговая таблица организаций'!I28*100/L29, 0)</f>
        <v>98</v>
      </c>
      <c r="L29" s="101">
        <f>'Рейтинговая таблица организаций'!J28</f>
        <v>91</v>
      </c>
      <c r="M29" s="101">
        <f>ROUND('Рейтинговая таблица организаций'!K28*100/N29, 0)</f>
        <v>98</v>
      </c>
      <c r="N29" s="101">
        <f>'Рейтинговая таблица организаций'!L28</f>
        <v>117</v>
      </c>
      <c r="O29" s="101">
        <f>'Рейтинговая таблица организаций'!Q28</f>
        <v>5</v>
      </c>
      <c r="P29" s="101">
        <f>'Рейтинговая таблица организаций'!T28</f>
        <v>102</v>
      </c>
      <c r="Q29" s="101">
        <f>'Рейтинговая таблица организаций'!U28</f>
        <v>122</v>
      </c>
      <c r="R29" s="101">
        <f>'Рейтинговая таблица организаций'!Z28</f>
        <v>2</v>
      </c>
      <c r="S29" s="101">
        <f>'Рейтинговая таблица организаций'!AA28</f>
        <v>5</v>
      </c>
      <c r="T29" s="101">
        <f>'Рейтинговая таблица организаций'!AB28</f>
        <v>8</v>
      </c>
      <c r="U29" s="101">
        <f>'Рейтинговая таблица организаций'!AC28</f>
        <v>9</v>
      </c>
      <c r="V29" s="101">
        <f>ROUND('Рейтинговая таблица организаций'!AH28*100/W29, 0)</f>
        <v>92</v>
      </c>
      <c r="W29" s="101">
        <f>'Рейтинговая таблица организаций'!AI28</f>
        <v>122</v>
      </c>
      <c r="X29" s="101">
        <f>ROUND('Рейтинговая таблица организаций'!AJ28*100/Y29, 0)</f>
        <v>90</v>
      </c>
      <c r="Y29" s="101">
        <f>'Рейтинговая таблица организаций'!AK28</f>
        <v>122</v>
      </c>
      <c r="Z29" s="101">
        <f>ROUND('Рейтинговая таблица организаций'!AL28*100/AA29, 0)</f>
        <v>93</v>
      </c>
      <c r="AA29" s="101">
        <f>'Рейтинговая таблица организаций'!AM28</f>
        <v>98</v>
      </c>
      <c r="AB29" s="101">
        <f>ROUND('Рейтинговая таблица организаций'!AR28*100/AC29, 0)</f>
        <v>91</v>
      </c>
      <c r="AC29" s="101">
        <f>'Рейтинговая таблица организаций'!AS28</f>
        <v>122</v>
      </c>
      <c r="AD29" s="101">
        <f>ROUND('Рейтинговая таблица организаций'!AT28*100/AE29, 0)</f>
        <v>92</v>
      </c>
      <c r="AE29" s="101">
        <f>'Рейтинговая таблица организаций'!AU28</f>
        <v>122</v>
      </c>
      <c r="AF29" s="101">
        <f>ROUND('Рейтинговая таблица организаций'!AV28*100/AG29, 0)</f>
        <v>93</v>
      </c>
      <c r="AG29" s="101">
        <f>'Рейтинговая таблица организаций'!AW28</f>
        <v>122</v>
      </c>
    </row>
    <row r="30" spans="1:33" ht="41.4" x14ac:dyDescent="0.25">
      <c r="A30" s="96">
        <f>'Рейтинговая таблица организаций'!A29</f>
        <v>26</v>
      </c>
      <c r="B30" s="101" t="str">
        <f>'Рейтинговая таблица организаций'!B29</f>
        <v>муниципальное бюджетное общеобразовательное учреждение «Лицей № 33»</v>
      </c>
      <c r="C30" s="102">
        <f>Лист1!F28</f>
        <v>1261</v>
      </c>
      <c r="D30" s="101">
        <f>'Рейтинговая таблица организаций'!C29</f>
        <v>210</v>
      </c>
      <c r="E30" s="103">
        <f t="shared" si="0"/>
        <v>0.16653449643140364</v>
      </c>
      <c r="F30" s="101">
        <f>ROUND('Рейтинговая таблица организаций'!D29*100/G30, 0)</f>
        <v>100</v>
      </c>
      <c r="G30" s="101">
        <f>'Рейтинговая таблица организаций'!E29</f>
        <v>14</v>
      </c>
      <c r="H30" s="101">
        <f>ROUND('Рейтинговая таблица организаций'!F29*100/I30, 0)</f>
        <v>100</v>
      </c>
      <c r="I30" s="101">
        <f>'Рейтинговая таблица организаций'!G29</f>
        <v>45</v>
      </c>
      <c r="J30" s="101">
        <f>'Рейтинговая таблица организаций'!H29</f>
        <v>6</v>
      </c>
      <c r="K30" s="101">
        <f>ROUND('Рейтинговая таблица организаций'!I29*100/L30, 0)</f>
        <v>98</v>
      </c>
      <c r="L30" s="101">
        <f>'Рейтинговая таблица организаций'!J29</f>
        <v>161</v>
      </c>
      <c r="M30" s="101">
        <f>ROUND('Рейтинговая таблица организаций'!K29*100/N30, 0)</f>
        <v>99</v>
      </c>
      <c r="N30" s="101">
        <f>'Рейтинговая таблица организаций'!L29</f>
        <v>196</v>
      </c>
      <c r="O30" s="101">
        <f>'Рейтинговая таблица организаций'!Q29</f>
        <v>5</v>
      </c>
      <c r="P30" s="101">
        <f>'Рейтинговая таблица организаций'!T29</f>
        <v>209</v>
      </c>
      <c r="Q30" s="101">
        <f>'Рейтинговая таблица организаций'!U29</f>
        <v>210</v>
      </c>
      <c r="R30" s="101">
        <f>'Рейтинговая таблица организаций'!Z29</f>
        <v>4</v>
      </c>
      <c r="S30" s="101">
        <f>'Рейтинговая таблица организаций'!AA29</f>
        <v>6</v>
      </c>
      <c r="T30" s="101">
        <f>'Рейтинговая таблица организаций'!AB29</f>
        <v>21</v>
      </c>
      <c r="U30" s="101">
        <f>'Рейтинговая таблица организаций'!AC29</f>
        <v>21</v>
      </c>
      <c r="V30" s="101">
        <f>ROUND('Рейтинговая таблица организаций'!AH29*100/W30, 0)</f>
        <v>100</v>
      </c>
      <c r="W30" s="101">
        <f>'Рейтинговая таблица организаций'!AI29</f>
        <v>210</v>
      </c>
      <c r="X30" s="101">
        <f>ROUND('Рейтинговая таблица организаций'!AJ29*100/Y30, 0)</f>
        <v>96</v>
      </c>
      <c r="Y30" s="101">
        <f>'Рейтинговая таблица организаций'!AK29</f>
        <v>210</v>
      </c>
      <c r="Z30" s="101">
        <f>ROUND('Рейтинговая таблица организаций'!AL29*100/AA30, 0)</f>
        <v>100</v>
      </c>
      <c r="AA30" s="101">
        <f>'Рейтинговая таблица организаций'!AM29</f>
        <v>191</v>
      </c>
      <c r="AB30" s="101">
        <f>ROUND('Рейтинговая таблица организаций'!AR29*100/AC30, 0)</f>
        <v>99</v>
      </c>
      <c r="AC30" s="101">
        <f>'Рейтинговая таблица организаций'!AS29</f>
        <v>210</v>
      </c>
      <c r="AD30" s="101">
        <f>ROUND('Рейтинговая таблица организаций'!AT29*100/AE30, 0)</f>
        <v>100</v>
      </c>
      <c r="AE30" s="101">
        <f>'Рейтинговая таблица организаций'!AU29</f>
        <v>210</v>
      </c>
      <c r="AF30" s="101">
        <f>ROUND('Рейтинговая таблица организаций'!AV29*100/AG30, 0)</f>
        <v>99</v>
      </c>
      <c r="AG30" s="101">
        <f>'Рейтинговая таблица организаций'!AW29</f>
        <v>210</v>
      </c>
    </row>
    <row r="31" spans="1:33" ht="41.4" x14ac:dyDescent="0.25">
      <c r="A31" s="96">
        <f>'Рейтинговая таблица организаций'!A30</f>
        <v>27</v>
      </c>
      <c r="B31" s="101" t="str">
        <f>'Рейтинговая таблица организаций'!B30</f>
        <v>муниципальное бюджетное общеобразовательное учреждение «Средняя школа № 35»</v>
      </c>
      <c r="C31" s="102">
        <f>Лист1!F29</f>
        <v>822</v>
      </c>
      <c r="D31" s="101">
        <f>'Рейтинговая таблица организаций'!C30</f>
        <v>73</v>
      </c>
      <c r="E31" s="103">
        <f t="shared" si="0"/>
        <v>8.8807785888077861E-2</v>
      </c>
      <c r="F31" s="101">
        <f>ROUND('Рейтинговая таблица организаций'!D30*100/G31, 0)</f>
        <v>100</v>
      </c>
      <c r="G31" s="101">
        <f>'Рейтинговая таблица организаций'!E30</f>
        <v>14</v>
      </c>
      <c r="H31" s="101">
        <f>ROUND('Рейтинговая таблица организаций'!F30*100/I31, 0)</f>
        <v>82</v>
      </c>
      <c r="I31" s="101">
        <f>'Рейтинговая таблица организаций'!G30</f>
        <v>38</v>
      </c>
      <c r="J31" s="101">
        <f>'Рейтинговая таблица организаций'!H30</f>
        <v>4</v>
      </c>
      <c r="K31" s="101">
        <f>ROUND('Рейтинговая таблица организаций'!I30*100/L31, 0)</f>
        <v>97</v>
      </c>
      <c r="L31" s="101">
        <f>'Рейтинговая таблица организаций'!J30</f>
        <v>65</v>
      </c>
      <c r="M31" s="101">
        <f>ROUND('Рейтинговая таблица организаций'!K30*100/N31, 0)</f>
        <v>93</v>
      </c>
      <c r="N31" s="101">
        <f>'Рейтинговая таблица организаций'!L30</f>
        <v>68</v>
      </c>
      <c r="O31" s="101">
        <f>'Рейтинговая таблица организаций'!Q30</f>
        <v>5</v>
      </c>
      <c r="P31" s="101">
        <f>'Рейтинговая таблица организаций'!T30</f>
        <v>67</v>
      </c>
      <c r="Q31" s="101">
        <f>'Рейтинговая таблица организаций'!U30</f>
        <v>73</v>
      </c>
      <c r="R31" s="101">
        <f>'Рейтинговая таблица организаций'!Z30</f>
        <v>1</v>
      </c>
      <c r="S31" s="101">
        <f>'Рейтинговая таблица организаций'!AA30</f>
        <v>2</v>
      </c>
      <c r="T31" s="101">
        <f>'Рейтинговая таблица организаций'!AB30</f>
        <v>3</v>
      </c>
      <c r="U31" s="101">
        <f>'Рейтинговая таблица организаций'!AC30</f>
        <v>3</v>
      </c>
      <c r="V31" s="101">
        <f>ROUND('Рейтинговая таблица организаций'!AH30*100/W31, 0)</f>
        <v>93</v>
      </c>
      <c r="W31" s="101">
        <f>'Рейтинговая таблица организаций'!AI30</f>
        <v>73</v>
      </c>
      <c r="X31" s="101">
        <f>ROUND('Рейтинговая таблица организаций'!AJ30*100/Y31, 0)</f>
        <v>96</v>
      </c>
      <c r="Y31" s="101">
        <f>'Рейтинговая таблица организаций'!AK30</f>
        <v>73</v>
      </c>
      <c r="Z31" s="101">
        <f>ROUND('Рейтинговая таблица организаций'!AL30*100/AA31, 0)</f>
        <v>96</v>
      </c>
      <c r="AA31" s="101">
        <f>'Рейтинговая таблица организаций'!AM30</f>
        <v>69</v>
      </c>
      <c r="AB31" s="101">
        <f>ROUND('Рейтинговая таблица организаций'!AR30*100/AC31, 0)</f>
        <v>93</v>
      </c>
      <c r="AC31" s="101">
        <f>'Рейтинговая таблица организаций'!AS30</f>
        <v>73</v>
      </c>
      <c r="AD31" s="101">
        <f>ROUND('Рейтинговая таблица организаций'!AT30*100/AE31, 0)</f>
        <v>90</v>
      </c>
      <c r="AE31" s="101">
        <f>'Рейтинговая таблица организаций'!AU30</f>
        <v>73</v>
      </c>
      <c r="AF31" s="101">
        <f>ROUND('Рейтинговая таблица организаций'!AV30*100/AG31, 0)</f>
        <v>93</v>
      </c>
      <c r="AG31" s="101">
        <f>'Рейтинговая таблица организаций'!AW30</f>
        <v>73</v>
      </c>
    </row>
    <row r="32" spans="1:33" ht="41.4" x14ac:dyDescent="0.25">
      <c r="A32" s="96">
        <f>'Рейтинговая таблица организаций'!A31</f>
        <v>28</v>
      </c>
      <c r="B32" s="101" t="str">
        <f>'Рейтинговая таблица организаций'!B31</f>
        <v>муниципальное бюджетное общеобразовательное учреждение «Гимназия № 36»</v>
      </c>
      <c r="C32" s="102">
        <f>Лист1!F30</f>
        <v>1494</v>
      </c>
      <c r="D32" s="101">
        <f>'Рейтинговая таблица организаций'!C31</f>
        <v>353</v>
      </c>
      <c r="E32" s="103">
        <f t="shared" si="0"/>
        <v>0.23627844712182061</v>
      </c>
      <c r="F32" s="101">
        <f>ROUND('Рейтинговая таблица организаций'!D31*100/G32, 0)</f>
        <v>100</v>
      </c>
      <c r="G32" s="101">
        <f>'Рейтинговая таблица организаций'!E31</f>
        <v>14</v>
      </c>
      <c r="H32" s="101">
        <f>ROUND('Рейтинговая таблица организаций'!F31*100/I32, 0)</f>
        <v>100</v>
      </c>
      <c r="I32" s="101">
        <f>'Рейтинговая таблица организаций'!G31</f>
        <v>45</v>
      </c>
      <c r="J32" s="101">
        <f>'Рейтинговая таблица организаций'!H31</f>
        <v>6</v>
      </c>
      <c r="K32" s="101">
        <f>ROUND('Рейтинговая таблица организаций'!I31*100/L32, 0)</f>
        <v>93</v>
      </c>
      <c r="L32" s="101">
        <f>'Рейтинговая таблица организаций'!J31</f>
        <v>219</v>
      </c>
      <c r="M32" s="101">
        <f>ROUND('Рейтинговая таблица организаций'!K31*100/N32, 0)</f>
        <v>90</v>
      </c>
      <c r="N32" s="101">
        <f>'Рейтинговая таблица организаций'!L31</f>
        <v>325</v>
      </c>
      <c r="O32" s="101">
        <f>'Рейтинговая таблица организаций'!Q31</f>
        <v>5</v>
      </c>
      <c r="P32" s="101">
        <f>'Рейтинговая таблица организаций'!T31</f>
        <v>219</v>
      </c>
      <c r="Q32" s="101">
        <f>'Рейтинговая таблица организаций'!U31</f>
        <v>353</v>
      </c>
      <c r="R32" s="101">
        <f>'Рейтинговая таблица организаций'!Z31</f>
        <v>5</v>
      </c>
      <c r="S32" s="101">
        <f>'Рейтинговая таблица организаций'!AA31</f>
        <v>5</v>
      </c>
      <c r="T32" s="101">
        <f>'Рейтинговая таблица организаций'!AB31</f>
        <v>19</v>
      </c>
      <c r="U32" s="101">
        <f>'Рейтинговая таблица организаций'!AC31</f>
        <v>27</v>
      </c>
      <c r="V32" s="101">
        <f>ROUND('Рейтинговая таблица организаций'!AH31*100/W32, 0)</f>
        <v>90</v>
      </c>
      <c r="W32" s="101">
        <f>'Рейтинговая таблица организаций'!AI31</f>
        <v>353</v>
      </c>
      <c r="X32" s="101">
        <f>ROUND('Рейтинговая таблица организаций'!AJ31*100/Y32, 0)</f>
        <v>81</v>
      </c>
      <c r="Y32" s="101">
        <f>'Рейтинговая таблица организаций'!AK31</f>
        <v>353</v>
      </c>
      <c r="Z32" s="101">
        <f>ROUND('Рейтинговая таблица организаций'!AL31*100/AA32, 0)</f>
        <v>93</v>
      </c>
      <c r="AA32" s="101">
        <f>'Рейтинговая таблица организаций'!AM31</f>
        <v>243</v>
      </c>
      <c r="AB32" s="101">
        <f>ROUND('Рейтинговая таблица организаций'!AR31*100/AC32, 0)</f>
        <v>79</v>
      </c>
      <c r="AC32" s="101">
        <f>'Рейтинговая таблица организаций'!AS31</f>
        <v>353</v>
      </c>
      <c r="AD32" s="101">
        <f>ROUND('Рейтинговая таблица организаций'!AT31*100/AE32, 0)</f>
        <v>88</v>
      </c>
      <c r="AE32" s="101">
        <f>'Рейтинговая таблица организаций'!AU31</f>
        <v>353</v>
      </c>
      <c r="AF32" s="101">
        <f>ROUND('Рейтинговая таблица организаций'!AV31*100/AG32, 0)</f>
        <v>81</v>
      </c>
      <c r="AG32" s="101">
        <f>'Рейтинговая таблица организаций'!AW31</f>
        <v>353</v>
      </c>
    </row>
    <row r="33" spans="1:33" ht="41.4" x14ac:dyDescent="0.25">
      <c r="A33" s="96">
        <f>'Рейтинговая таблица организаций'!A32</f>
        <v>29</v>
      </c>
      <c r="B33" s="101" t="str">
        <f>'Рейтинговая таблица организаций'!B32</f>
        <v>муниципальное бюджетное общеобразовательное учреждение «Средняя школа № 37»</v>
      </c>
      <c r="C33" s="102">
        <f>Лист1!F31</f>
        <v>553</v>
      </c>
      <c r="D33" s="101">
        <f>'Рейтинговая таблица организаций'!C32</f>
        <v>136</v>
      </c>
      <c r="E33" s="103">
        <f t="shared" si="0"/>
        <v>0.24593128390596744</v>
      </c>
      <c r="F33" s="101">
        <f>ROUND('Рейтинговая таблица организаций'!D32*100/G33, 0)</f>
        <v>100</v>
      </c>
      <c r="G33" s="101">
        <f>'Рейтинговая таблица организаций'!E32</f>
        <v>13</v>
      </c>
      <c r="H33" s="101">
        <f>ROUND('Рейтинговая таблица организаций'!F32*100/I33, 0)</f>
        <v>100</v>
      </c>
      <c r="I33" s="101">
        <f>'Рейтинговая таблица организаций'!G32</f>
        <v>36</v>
      </c>
      <c r="J33" s="101">
        <f>'Рейтинговая таблица организаций'!H32</f>
        <v>5</v>
      </c>
      <c r="K33" s="101">
        <f>ROUND('Рейтинговая таблица организаций'!I32*100/L33, 0)</f>
        <v>94</v>
      </c>
      <c r="L33" s="101">
        <f>'Рейтинговая таблица организаций'!J32</f>
        <v>83</v>
      </c>
      <c r="M33" s="101">
        <f>ROUND('Рейтинговая таблица организаций'!K32*100/N33, 0)</f>
        <v>91</v>
      </c>
      <c r="N33" s="101">
        <f>'Рейтинговая таблица организаций'!L32</f>
        <v>120</v>
      </c>
      <c r="O33" s="101">
        <f>'Рейтинговая таблица организаций'!Q32</f>
        <v>5</v>
      </c>
      <c r="P33" s="101">
        <f>'Рейтинговая таблица организаций'!T32</f>
        <v>83</v>
      </c>
      <c r="Q33" s="101">
        <f>'Рейтинговая таблица организаций'!U32</f>
        <v>136</v>
      </c>
      <c r="R33" s="101">
        <f>'Рейтинговая таблица организаций'!Z32</f>
        <v>2</v>
      </c>
      <c r="S33" s="101">
        <f>'Рейтинговая таблица организаций'!AA32</f>
        <v>4</v>
      </c>
      <c r="T33" s="101">
        <f>'Рейтинговая таблица организаций'!AB32</f>
        <v>6</v>
      </c>
      <c r="U33" s="101">
        <f>'Рейтинговая таблица организаций'!AC32</f>
        <v>7</v>
      </c>
      <c r="V33" s="101">
        <f>ROUND('Рейтинговая таблица организаций'!AH32*100/W33, 0)</f>
        <v>88</v>
      </c>
      <c r="W33" s="101">
        <f>'Рейтинговая таблица организаций'!AI32</f>
        <v>136</v>
      </c>
      <c r="X33" s="101">
        <f>ROUND('Рейтинговая таблица организаций'!AJ32*100/Y33, 0)</f>
        <v>85</v>
      </c>
      <c r="Y33" s="101">
        <f>'Рейтинговая таблица организаций'!AK32</f>
        <v>136</v>
      </c>
      <c r="Z33" s="101">
        <f>ROUND('Рейтинговая таблица организаций'!AL32*100/AA33, 0)</f>
        <v>95</v>
      </c>
      <c r="AA33" s="101">
        <f>'Рейтинговая таблица организаций'!AM32</f>
        <v>99</v>
      </c>
      <c r="AB33" s="101">
        <f>ROUND('Рейтинговая таблица организаций'!AR32*100/AC33, 0)</f>
        <v>75</v>
      </c>
      <c r="AC33" s="101">
        <f>'Рейтинговая таблица организаций'!AS32</f>
        <v>136</v>
      </c>
      <c r="AD33" s="101">
        <f>ROUND('Рейтинговая таблица организаций'!AT32*100/AE33, 0)</f>
        <v>85</v>
      </c>
      <c r="AE33" s="101">
        <f>'Рейтинговая таблица организаций'!AU32</f>
        <v>136</v>
      </c>
      <c r="AF33" s="101">
        <f>ROUND('Рейтинговая таблица организаций'!AV32*100/AG33, 0)</f>
        <v>81</v>
      </c>
      <c r="AG33" s="101">
        <f>'Рейтинговая таблица организаций'!AW32</f>
        <v>136</v>
      </c>
    </row>
    <row r="34" spans="1:33" ht="41.4" x14ac:dyDescent="0.25">
      <c r="A34" s="96">
        <f>'Рейтинговая таблица организаций'!A33</f>
        <v>30</v>
      </c>
      <c r="B34" s="101" t="str">
        <f>'Рейтинговая таблица организаций'!B33</f>
        <v>муниципальное бюджетное общеобразовательное учреждение «Средняя школа № 39»</v>
      </c>
      <c r="C34" s="102">
        <f>Лист1!F32</f>
        <v>861</v>
      </c>
      <c r="D34" s="101">
        <f>'Рейтинговая таблица организаций'!C33</f>
        <v>467</v>
      </c>
      <c r="E34" s="103">
        <f t="shared" si="0"/>
        <v>0.54239256678281067</v>
      </c>
      <c r="F34" s="101">
        <f>ROUND('Рейтинговая таблица организаций'!D33*100/G34, 0)</f>
        <v>43</v>
      </c>
      <c r="G34" s="101">
        <f>'Рейтинговая таблица организаций'!E33</f>
        <v>14</v>
      </c>
      <c r="H34" s="101">
        <f>ROUND('Рейтинговая таблица организаций'!F33*100/I34, 0)</f>
        <v>84</v>
      </c>
      <c r="I34" s="101">
        <f>'Рейтинговая таблица организаций'!G33</f>
        <v>32</v>
      </c>
      <c r="J34" s="101">
        <f>'Рейтинговая таблица организаций'!H33</f>
        <v>3</v>
      </c>
      <c r="K34" s="101">
        <f>ROUND('Рейтинговая таблица организаций'!I33*100/L34, 0)</f>
        <v>89</v>
      </c>
      <c r="L34" s="101">
        <f>'Рейтинговая таблица организаций'!J33</f>
        <v>314</v>
      </c>
      <c r="M34" s="101">
        <f>ROUND('Рейтинговая таблица организаций'!K33*100/N34, 0)</f>
        <v>88</v>
      </c>
      <c r="N34" s="101">
        <f>'Рейтинговая таблица организаций'!L33</f>
        <v>410</v>
      </c>
      <c r="O34" s="101">
        <f>'Рейтинговая таблица организаций'!Q33</f>
        <v>5</v>
      </c>
      <c r="P34" s="101">
        <f>'Рейтинговая таблица организаций'!T33</f>
        <v>289</v>
      </c>
      <c r="Q34" s="101">
        <f>'Рейтинговая таблица организаций'!U33</f>
        <v>467</v>
      </c>
      <c r="R34" s="101">
        <f>'Рейтинговая таблица организаций'!Z33</f>
        <v>1</v>
      </c>
      <c r="S34" s="101">
        <f>'Рейтинговая таблица организаций'!AA33</f>
        <v>4</v>
      </c>
      <c r="T34" s="101">
        <f>'Рейтинговая таблица организаций'!AB33</f>
        <v>15</v>
      </c>
      <c r="U34" s="101">
        <f>'Рейтинговая таблица организаций'!AC33</f>
        <v>18</v>
      </c>
      <c r="V34" s="101">
        <f>ROUND('Рейтинговая таблица организаций'!AH33*100/W34, 0)</f>
        <v>85</v>
      </c>
      <c r="W34" s="101">
        <f>'Рейтинговая таблица организаций'!AI33</f>
        <v>467</v>
      </c>
      <c r="X34" s="101">
        <f>ROUND('Рейтинговая таблица организаций'!AJ33*100/Y34, 0)</f>
        <v>85</v>
      </c>
      <c r="Y34" s="101">
        <f>'Рейтинговая таблица организаций'!AK33</f>
        <v>467</v>
      </c>
      <c r="Z34" s="101">
        <f>ROUND('Рейтинговая таблица организаций'!AL33*100/AA34, 0)</f>
        <v>91</v>
      </c>
      <c r="AA34" s="101">
        <f>'Рейтинговая таблица организаций'!AM33</f>
        <v>327</v>
      </c>
      <c r="AB34" s="101">
        <f>ROUND('Рейтинговая таблица организаций'!AR33*100/AC34, 0)</f>
        <v>84</v>
      </c>
      <c r="AC34" s="101">
        <f>'Рейтинговая таблица организаций'!AS33</f>
        <v>467</v>
      </c>
      <c r="AD34" s="101">
        <f>ROUND('Рейтинговая таблица организаций'!AT33*100/AE34, 0)</f>
        <v>79</v>
      </c>
      <c r="AE34" s="101">
        <f>'Рейтинговая таблица организаций'!AU33</f>
        <v>467</v>
      </c>
      <c r="AF34" s="101">
        <f>ROUND('Рейтинговая таблица организаций'!AV33*100/AG34, 0)</f>
        <v>84</v>
      </c>
      <c r="AG34" s="101">
        <f>'Рейтинговая таблица организаций'!AW33</f>
        <v>467</v>
      </c>
    </row>
    <row r="35" spans="1:33" ht="41.4" x14ac:dyDescent="0.25">
      <c r="A35" s="96">
        <f>'Рейтинговая таблица организаций'!A34</f>
        <v>31</v>
      </c>
      <c r="B35" s="101" t="str">
        <f>'Рейтинговая таблица организаций'!B34</f>
        <v>муниципальное бюджетное общеобразовательное учреждение «Средняя школа № 41»</v>
      </c>
      <c r="C35" s="102">
        <f>Лист1!F33</f>
        <v>1082</v>
      </c>
      <c r="D35" s="101">
        <f>'Рейтинговая таблица организаций'!C34</f>
        <v>239</v>
      </c>
      <c r="E35" s="103">
        <f t="shared" si="0"/>
        <v>0.22088724584103511</v>
      </c>
      <c r="F35" s="101">
        <f>ROUND('Рейтинговая таблица организаций'!D34*100/G35, 0)</f>
        <v>100</v>
      </c>
      <c r="G35" s="101">
        <f>'Рейтинговая таблица организаций'!E34</f>
        <v>14</v>
      </c>
      <c r="H35" s="101">
        <f>ROUND('Рейтинговая таблица организаций'!F34*100/I35, 0)</f>
        <v>98</v>
      </c>
      <c r="I35" s="101">
        <f>'Рейтинговая таблица организаций'!G34</f>
        <v>42</v>
      </c>
      <c r="J35" s="101">
        <f>'Рейтинговая таблица организаций'!H34</f>
        <v>5</v>
      </c>
      <c r="K35" s="101">
        <f>ROUND('Рейтинговая таблица организаций'!I34*100/L35, 0)</f>
        <v>98</v>
      </c>
      <c r="L35" s="101">
        <f>'Рейтинговая таблица организаций'!J34</f>
        <v>191</v>
      </c>
      <c r="M35" s="101">
        <f>ROUND('Рейтинговая таблица организаций'!K34*100/N35, 0)</f>
        <v>95</v>
      </c>
      <c r="N35" s="101">
        <f>'Рейтинговая таблица организаций'!L34</f>
        <v>210</v>
      </c>
      <c r="O35" s="101">
        <f>'Рейтинговая таблица организаций'!Q34</f>
        <v>5</v>
      </c>
      <c r="P35" s="101">
        <f>'Рейтинговая таблица организаций'!T34</f>
        <v>193</v>
      </c>
      <c r="Q35" s="101">
        <f>'Рейтинговая таблица организаций'!U34</f>
        <v>239</v>
      </c>
      <c r="R35" s="101">
        <f>'Рейтинговая таблица организаций'!Z34</f>
        <v>1</v>
      </c>
      <c r="S35" s="101">
        <f>'Рейтинговая таблица организаций'!AA34</f>
        <v>5</v>
      </c>
      <c r="T35" s="101">
        <f>'Рейтинговая таблица организаций'!AB34</f>
        <v>21</v>
      </c>
      <c r="U35" s="101">
        <f>'Рейтинговая таблица организаций'!AC34</f>
        <v>26</v>
      </c>
      <c r="V35" s="101">
        <f>ROUND('Рейтинговая таблица организаций'!AH34*100/W35, 0)</f>
        <v>92</v>
      </c>
      <c r="W35" s="101">
        <f>'Рейтинговая таблица организаций'!AI34</f>
        <v>239</v>
      </c>
      <c r="X35" s="101">
        <f>ROUND('Рейтинговая таблица организаций'!AJ34*100/Y35, 0)</f>
        <v>95</v>
      </c>
      <c r="Y35" s="101">
        <f>'Рейтинговая таблица организаций'!AK34</f>
        <v>239</v>
      </c>
      <c r="Z35" s="101">
        <f>ROUND('Рейтинговая таблица организаций'!AL34*100/AA35, 0)</f>
        <v>98</v>
      </c>
      <c r="AA35" s="101">
        <f>'Рейтинговая таблица организаций'!AM34</f>
        <v>179</v>
      </c>
      <c r="AB35" s="101">
        <f>ROUND('Рейтинговая таблица организаций'!AR34*100/AC35, 0)</f>
        <v>90</v>
      </c>
      <c r="AC35" s="101">
        <f>'Рейтинговая таблица организаций'!AS34</f>
        <v>239</v>
      </c>
      <c r="AD35" s="101">
        <f>ROUND('Рейтинговая таблица организаций'!AT34*100/AE35, 0)</f>
        <v>93</v>
      </c>
      <c r="AE35" s="101">
        <f>'Рейтинговая таблица организаций'!AU34</f>
        <v>239</v>
      </c>
      <c r="AF35" s="101">
        <f>ROUND('Рейтинговая таблица организаций'!AV34*100/AG35, 0)</f>
        <v>94</v>
      </c>
      <c r="AG35" s="101">
        <f>'Рейтинговая таблица организаций'!AW34</f>
        <v>239</v>
      </c>
    </row>
    <row r="36" spans="1:33" ht="41.4" x14ac:dyDescent="0.25">
      <c r="A36" s="96">
        <f>'Рейтинговая таблица организаций'!A35</f>
        <v>32</v>
      </c>
      <c r="B36" s="101" t="str">
        <f>'Рейтинговая таблица организаций'!B35</f>
        <v>муниципальное бюджетное общеобразовательное учреждение «Средняя школа № 42»</v>
      </c>
      <c r="C36" s="102">
        <f>Лист1!F34</f>
        <v>789</v>
      </c>
      <c r="D36" s="101">
        <f>'Рейтинговая таблица организаций'!C35</f>
        <v>355</v>
      </c>
      <c r="E36" s="103">
        <f t="shared" si="0"/>
        <v>0.44993662864385298</v>
      </c>
      <c r="F36" s="101">
        <f>ROUND('Рейтинговая таблица организаций'!D35*100/G36, 0)</f>
        <v>100</v>
      </c>
      <c r="G36" s="101">
        <f>'Рейтинговая таблица организаций'!E35</f>
        <v>14</v>
      </c>
      <c r="H36" s="101">
        <f>ROUND('Рейтинговая таблица организаций'!F35*100/I36, 0)</f>
        <v>100</v>
      </c>
      <c r="I36" s="101">
        <f>'Рейтинговая таблица организаций'!G35</f>
        <v>45</v>
      </c>
      <c r="J36" s="101">
        <f>'Рейтинговая таблица организаций'!H35</f>
        <v>6</v>
      </c>
      <c r="K36" s="101">
        <f>ROUND('Рейтинговая таблица организаций'!I35*100/L36, 0)</f>
        <v>95</v>
      </c>
      <c r="L36" s="101">
        <f>'Рейтинговая таблица организаций'!J35</f>
        <v>252</v>
      </c>
      <c r="M36" s="101">
        <f>ROUND('Рейтинговая таблица организаций'!K35*100/N36, 0)</f>
        <v>88</v>
      </c>
      <c r="N36" s="101">
        <f>'Рейтинговая таблица организаций'!L35</f>
        <v>301</v>
      </c>
      <c r="O36" s="101">
        <f>'Рейтинговая таблица организаций'!Q35</f>
        <v>5</v>
      </c>
      <c r="P36" s="101">
        <f>'Рейтинговая таблица организаций'!T35</f>
        <v>208</v>
      </c>
      <c r="Q36" s="101">
        <f>'Рейтинговая таблица организаций'!U35</f>
        <v>355</v>
      </c>
      <c r="R36" s="101">
        <f>'Рейтинговая таблица организаций'!Z35</f>
        <v>2</v>
      </c>
      <c r="S36" s="101">
        <f>'Рейтинговая таблица организаций'!AA35</f>
        <v>4</v>
      </c>
      <c r="T36" s="101">
        <f>'Рейтинговая таблица организаций'!AB35</f>
        <v>12</v>
      </c>
      <c r="U36" s="101">
        <f>'Рейтинговая таблица организаций'!AC35</f>
        <v>15</v>
      </c>
      <c r="V36" s="101">
        <f>ROUND('Рейтинговая таблица организаций'!AH35*100/W36, 0)</f>
        <v>86</v>
      </c>
      <c r="W36" s="101">
        <f>'Рейтинговая таблица организаций'!AI35</f>
        <v>355</v>
      </c>
      <c r="X36" s="101">
        <f>ROUND('Рейтинговая таблица организаций'!AJ35*100/Y36, 0)</f>
        <v>86</v>
      </c>
      <c r="Y36" s="101">
        <f>'Рейтинговая таблица организаций'!AK35</f>
        <v>355</v>
      </c>
      <c r="Z36" s="101">
        <f>ROUND('Рейтинговая таблица организаций'!AL35*100/AA36, 0)</f>
        <v>95</v>
      </c>
      <c r="AA36" s="101">
        <f>'Рейтинговая таблица организаций'!AM35</f>
        <v>249</v>
      </c>
      <c r="AB36" s="101">
        <f>ROUND('Рейтинговая таблица организаций'!AR35*100/AC36, 0)</f>
        <v>80</v>
      </c>
      <c r="AC36" s="101">
        <f>'Рейтинговая таблица организаций'!AS35</f>
        <v>355</v>
      </c>
      <c r="AD36" s="101">
        <f>ROUND('Рейтинговая таблица организаций'!AT35*100/AE36, 0)</f>
        <v>89</v>
      </c>
      <c r="AE36" s="101">
        <f>'Рейтинговая таблица организаций'!AU35</f>
        <v>355</v>
      </c>
      <c r="AF36" s="101">
        <f>ROUND('Рейтинговая таблица организаций'!AV35*100/AG36, 0)</f>
        <v>86</v>
      </c>
      <c r="AG36" s="101">
        <f>'Рейтинговая таблица организаций'!AW35</f>
        <v>355</v>
      </c>
    </row>
    <row r="37" spans="1:33" ht="41.4" x14ac:dyDescent="0.25">
      <c r="A37" s="96">
        <f>'Рейтинговая таблица организаций'!A36</f>
        <v>33</v>
      </c>
      <c r="B37" s="101" t="str">
        <f>'Рейтинговая таблица организаций'!B36</f>
        <v>муниципальное бюджетное общеобразовательное учреждение «Средняя школа № 43»</v>
      </c>
      <c r="C37" s="102">
        <f>Лист1!F35</f>
        <v>659</v>
      </c>
      <c r="D37" s="101">
        <f>'Рейтинговая таблица организаций'!C36</f>
        <v>348</v>
      </c>
      <c r="E37" s="103">
        <f t="shared" si="0"/>
        <v>0.5280728376327769</v>
      </c>
      <c r="F37" s="101">
        <f>ROUND('Рейтинговая таблица организаций'!D36*100/G37, 0)</f>
        <v>100</v>
      </c>
      <c r="G37" s="101">
        <f>'Рейтинговая таблица организаций'!E36</f>
        <v>14</v>
      </c>
      <c r="H37" s="101">
        <f>ROUND('Рейтинговая таблица организаций'!F36*100/I37, 0)</f>
        <v>100</v>
      </c>
      <c r="I37" s="101">
        <f>'Рейтинговая таблица организаций'!G36</f>
        <v>45</v>
      </c>
      <c r="J37" s="101">
        <f>'Рейтинговая таблица организаций'!H36</f>
        <v>6</v>
      </c>
      <c r="K37" s="101">
        <f>ROUND('Рейтинговая таблица организаций'!I36*100/L37, 0)</f>
        <v>97</v>
      </c>
      <c r="L37" s="101">
        <f>'Рейтинговая таблица организаций'!J36</f>
        <v>297</v>
      </c>
      <c r="M37" s="101">
        <f>ROUND('Рейтинговая таблица организаций'!K36*100/N37, 0)</f>
        <v>96</v>
      </c>
      <c r="N37" s="101">
        <f>'Рейтинговая таблица организаций'!L36</f>
        <v>320</v>
      </c>
      <c r="O37" s="101">
        <f>'Рейтинговая таблица организаций'!Q36</f>
        <v>5</v>
      </c>
      <c r="P37" s="101">
        <f>'Рейтинговая таблица организаций'!T36</f>
        <v>268</v>
      </c>
      <c r="Q37" s="101">
        <f>'Рейтинговая таблица организаций'!U36</f>
        <v>348</v>
      </c>
      <c r="R37" s="101">
        <f>'Рейтинговая таблица организаций'!Z36</f>
        <v>3</v>
      </c>
      <c r="S37" s="101">
        <f>'Рейтинговая таблица организаций'!AA36</f>
        <v>3</v>
      </c>
      <c r="T37" s="101">
        <f>'Рейтинговая таблица организаций'!AB36</f>
        <v>47</v>
      </c>
      <c r="U37" s="101">
        <f>'Рейтинговая таблица организаций'!AC36</f>
        <v>51</v>
      </c>
      <c r="V37" s="101">
        <f>ROUND('Рейтинговая таблица организаций'!AH36*100/W37, 0)</f>
        <v>90</v>
      </c>
      <c r="W37" s="101">
        <f>'Рейтинговая таблица организаций'!AI36</f>
        <v>348</v>
      </c>
      <c r="X37" s="101">
        <f>ROUND('Рейтинговая таблица организаций'!AJ36*100/Y37, 0)</f>
        <v>90</v>
      </c>
      <c r="Y37" s="101">
        <f>'Рейтинговая таблица организаций'!AK36</f>
        <v>348</v>
      </c>
      <c r="Z37" s="101">
        <f>ROUND('Рейтинговая таблица организаций'!AL36*100/AA37, 0)</f>
        <v>96</v>
      </c>
      <c r="AA37" s="101">
        <f>'Рейтинговая таблица организаций'!AM36</f>
        <v>291</v>
      </c>
      <c r="AB37" s="101">
        <f>ROUND('Рейтинговая таблица организаций'!AR36*100/AC37, 0)</f>
        <v>86</v>
      </c>
      <c r="AC37" s="101">
        <f>'Рейтинговая таблица организаций'!AS36</f>
        <v>348</v>
      </c>
      <c r="AD37" s="101">
        <f>ROUND('Рейтинговая таблица организаций'!AT36*100/AE37, 0)</f>
        <v>93</v>
      </c>
      <c r="AE37" s="101">
        <f>'Рейтинговая таблица организаций'!AU36</f>
        <v>348</v>
      </c>
      <c r="AF37" s="101">
        <f>ROUND('Рейтинговая таблица организаций'!AV36*100/AG37, 0)</f>
        <v>90</v>
      </c>
      <c r="AG37" s="101">
        <f>'Рейтинговая таблица организаций'!AW36</f>
        <v>348</v>
      </c>
    </row>
    <row r="38" spans="1:33" ht="41.4" x14ac:dyDescent="0.25">
      <c r="A38" s="96">
        <f>'Рейтинговая таблица организаций'!A37</f>
        <v>34</v>
      </c>
      <c r="B38" s="101" t="str">
        <f>'Рейтинговая таблица организаций'!B37</f>
        <v>муниципальное бюджетное общеобразовательное учреждение гимназия № 44</v>
      </c>
      <c r="C38" s="102">
        <f>Лист1!F36</f>
        <v>1743</v>
      </c>
      <c r="D38" s="101">
        <f>'Рейтинговая таблица организаций'!C37</f>
        <v>426</v>
      </c>
      <c r="E38" s="103">
        <f t="shared" si="0"/>
        <v>0.24440619621342513</v>
      </c>
      <c r="F38" s="101">
        <f>ROUND('Рейтинговая таблица организаций'!D37*100/G38, 0)</f>
        <v>100</v>
      </c>
      <c r="G38" s="101">
        <f>'Рейтинговая таблица организаций'!E37</f>
        <v>14</v>
      </c>
      <c r="H38" s="101">
        <f>ROUND('Рейтинговая таблица организаций'!F37*100/I38, 0)</f>
        <v>100</v>
      </c>
      <c r="I38" s="101">
        <f>'Рейтинговая таблица организаций'!G37</f>
        <v>44</v>
      </c>
      <c r="J38" s="101">
        <f>'Рейтинговая таблица организаций'!H37</f>
        <v>5</v>
      </c>
      <c r="K38" s="101">
        <f>ROUND('Рейтинговая таблица организаций'!I37*100/L38, 0)</f>
        <v>96</v>
      </c>
      <c r="L38" s="101">
        <f>'Рейтинговая таблица организаций'!J37</f>
        <v>359</v>
      </c>
      <c r="M38" s="101">
        <f>ROUND('Рейтинговая таблица организаций'!K37*100/N38, 0)</f>
        <v>94</v>
      </c>
      <c r="N38" s="101">
        <f>'Рейтинговая таблица организаций'!L37</f>
        <v>411</v>
      </c>
      <c r="O38" s="101">
        <f>'Рейтинговая таблица организаций'!Q37</f>
        <v>5</v>
      </c>
      <c r="P38" s="101">
        <f>'Рейтинговая таблица организаций'!T37</f>
        <v>332</v>
      </c>
      <c r="Q38" s="101">
        <f>'Рейтинговая таблица организаций'!U37</f>
        <v>426</v>
      </c>
      <c r="R38" s="101">
        <f>'Рейтинговая таблица организаций'!Z37</f>
        <v>4</v>
      </c>
      <c r="S38" s="101">
        <f>'Рейтинговая таблица организаций'!AA37</f>
        <v>3</v>
      </c>
      <c r="T38" s="101">
        <f>'Рейтинговая таблица организаций'!AB37</f>
        <v>24</v>
      </c>
      <c r="U38" s="101">
        <f>'Рейтинговая таблица организаций'!AC37</f>
        <v>26</v>
      </c>
      <c r="V38" s="101">
        <f>ROUND('Рейтинговая таблица организаций'!AH37*100/W38, 0)</f>
        <v>88</v>
      </c>
      <c r="W38" s="101">
        <f>'Рейтинговая таблица организаций'!AI37</f>
        <v>426</v>
      </c>
      <c r="X38" s="101">
        <f>ROUND('Рейтинговая таблица организаций'!AJ37*100/Y38, 0)</f>
        <v>88</v>
      </c>
      <c r="Y38" s="101">
        <f>'Рейтинговая таблица организаций'!AK37</f>
        <v>426</v>
      </c>
      <c r="Z38" s="101">
        <f>ROUND('Рейтинговая таблица организаций'!AL37*100/AA38, 0)</f>
        <v>96</v>
      </c>
      <c r="AA38" s="101">
        <f>'Рейтинговая таблица организаций'!AM37</f>
        <v>358</v>
      </c>
      <c r="AB38" s="101">
        <f>ROUND('Рейтинговая таблица организаций'!AR37*100/AC38, 0)</f>
        <v>84</v>
      </c>
      <c r="AC38" s="101">
        <f>'Рейтинговая таблица организаций'!AS37</f>
        <v>426</v>
      </c>
      <c r="AD38" s="101">
        <f>ROUND('Рейтинговая таблица организаций'!AT37*100/AE38, 0)</f>
        <v>88</v>
      </c>
      <c r="AE38" s="101">
        <f>'Рейтинговая таблица организаций'!AU37</f>
        <v>426</v>
      </c>
      <c r="AF38" s="101">
        <f>ROUND('Рейтинговая таблица организаций'!AV37*100/AG38, 0)</f>
        <v>88</v>
      </c>
      <c r="AG38" s="101">
        <f>'Рейтинговая таблица организаций'!AW37</f>
        <v>426</v>
      </c>
    </row>
    <row r="39" spans="1:33" ht="41.4" x14ac:dyDescent="0.25">
      <c r="A39" s="96">
        <f>'Рейтинговая таблица организаций'!A38</f>
        <v>35</v>
      </c>
      <c r="B39" s="101" t="str">
        <f>'Рейтинговая таблица организаций'!B38</f>
        <v>муниципальное бюджетное общеобразовательное учреждение «Средняя школа № 49»</v>
      </c>
      <c r="C39" s="102">
        <f>Лист1!F37</f>
        <v>648</v>
      </c>
      <c r="D39" s="101">
        <f>'Рейтинговая таблица организаций'!C38</f>
        <v>489</v>
      </c>
      <c r="E39" s="103">
        <f t="shared" si="0"/>
        <v>0.75462962962962965</v>
      </c>
      <c r="F39" s="101">
        <f>ROUND('Рейтинговая таблица организаций'!D38*100/G39, 0)</f>
        <v>93</v>
      </c>
      <c r="G39" s="101">
        <f>'Рейтинговая таблица организаций'!E38</f>
        <v>14</v>
      </c>
      <c r="H39" s="101">
        <f>ROUND('Рейтинговая таблица организаций'!F38*100/I39, 0)</f>
        <v>100</v>
      </c>
      <c r="I39" s="101">
        <f>'Рейтинговая таблица организаций'!G38</f>
        <v>43</v>
      </c>
      <c r="J39" s="101">
        <f>'Рейтинговая таблица организаций'!H38</f>
        <v>6</v>
      </c>
      <c r="K39" s="101">
        <f>ROUND('Рейтинговая таблица организаций'!I38*100/L39, 0)</f>
        <v>97</v>
      </c>
      <c r="L39" s="101">
        <f>'Рейтинговая таблица организаций'!J38</f>
        <v>366</v>
      </c>
      <c r="M39" s="101">
        <f>ROUND('Рейтинговая таблица организаций'!K38*100/N39, 0)</f>
        <v>94</v>
      </c>
      <c r="N39" s="101">
        <f>'Рейтинговая таблица организаций'!L38</f>
        <v>409</v>
      </c>
      <c r="O39" s="101">
        <f>'Рейтинговая таблица организаций'!Q38</f>
        <v>5</v>
      </c>
      <c r="P39" s="101">
        <f>'Рейтинговая таблица организаций'!T38</f>
        <v>356</v>
      </c>
      <c r="Q39" s="101">
        <f>'Рейтинговая таблица организаций'!U38</f>
        <v>489</v>
      </c>
      <c r="R39" s="101">
        <f>'Рейтинговая таблица организаций'!Z38</f>
        <v>2</v>
      </c>
      <c r="S39" s="101">
        <f>'Рейтинговая таблица организаций'!AA38</f>
        <v>4</v>
      </c>
      <c r="T39" s="101">
        <f>'Рейтинговая таблица организаций'!AB38</f>
        <v>23</v>
      </c>
      <c r="U39" s="101">
        <f>'Рейтинговая таблица организаций'!AC38</f>
        <v>28</v>
      </c>
      <c r="V39" s="101">
        <f>ROUND('Рейтинговая таблица организаций'!AH38*100/W39, 0)</f>
        <v>89</v>
      </c>
      <c r="W39" s="101">
        <f>'Рейтинговая таблица организаций'!AI38</f>
        <v>489</v>
      </c>
      <c r="X39" s="101">
        <f>ROUND('Рейтинговая таблица организаций'!AJ38*100/Y39, 0)</f>
        <v>92</v>
      </c>
      <c r="Y39" s="101">
        <f>'Рейтинговая таблица организаций'!AK38</f>
        <v>489</v>
      </c>
      <c r="Z39" s="101">
        <f>ROUND('Рейтинговая таблица организаций'!AL38*100/AA39, 0)</f>
        <v>96</v>
      </c>
      <c r="AA39" s="101">
        <f>'Рейтинговая таблица организаций'!AM38</f>
        <v>358</v>
      </c>
      <c r="AB39" s="101">
        <f>ROUND('Рейтинговая таблица организаций'!AR38*100/AC39, 0)</f>
        <v>85</v>
      </c>
      <c r="AC39" s="101">
        <f>'Рейтинговая таблица организаций'!AS38</f>
        <v>489</v>
      </c>
      <c r="AD39" s="101">
        <f>ROUND('Рейтинговая таблица организаций'!AT38*100/AE39, 0)</f>
        <v>86</v>
      </c>
      <c r="AE39" s="101">
        <f>'Рейтинговая таблица организаций'!AU38</f>
        <v>489</v>
      </c>
      <c r="AF39" s="101">
        <f>ROUND('Рейтинговая таблица организаций'!AV38*100/AG39, 0)</f>
        <v>90</v>
      </c>
      <c r="AG39" s="101">
        <f>'Рейтинговая таблица организаций'!AW38</f>
        <v>489</v>
      </c>
    </row>
    <row r="40" spans="1:33" ht="41.4" x14ac:dyDescent="0.25">
      <c r="A40" s="96">
        <f>'Рейтинговая таблица организаций'!A39</f>
        <v>36</v>
      </c>
      <c r="B40" s="101" t="str">
        <f>'Рейтинговая таблица организаций'!B39</f>
        <v>муниципальное бюджетное общеобразовательное учреждение «Средняя школа № 50»</v>
      </c>
      <c r="C40" s="102">
        <f>Лист1!F38</f>
        <v>815</v>
      </c>
      <c r="D40" s="101">
        <f>'Рейтинговая таблица организаций'!C39</f>
        <v>279</v>
      </c>
      <c r="E40" s="103">
        <f t="shared" si="0"/>
        <v>0.3423312883435583</v>
      </c>
      <c r="F40" s="101">
        <f>ROUND('Рейтинговая таблица организаций'!D39*100/G40, 0)</f>
        <v>100</v>
      </c>
      <c r="G40" s="101">
        <f>'Рейтинговая таблица организаций'!E39</f>
        <v>14</v>
      </c>
      <c r="H40" s="101">
        <f>ROUND('Рейтинговая таблица организаций'!F39*100/I40, 0)</f>
        <v>91</v>
      </c>
      <c r="I40" s="101">
        <f>'Рейтинговая таблица организаций'!G39</f>
        <v>44</v>
      </c>
      <c r="J40" s="101">
        <f>'Рейтинговая таблица организаций'!H39</f>
        <v>6</v>
      </c>
      <c r="K40" s="101">
        <f>ROUND('Рейтинговая таблица организаций'!I39*100/L40, 0)</f>
        <v>96</v>
      </c>
      <c r="L40" s="101">
        <f>'Рейтинговая таблица организаций'!J39</f>
        <v>258</v>
      </c>
      <c r="M40" s="101">
        <f>ROUND('Рейтинговая таблица организаций'!K39*100/N40, 0)</f>
        <v>96</v>
      </c>
      <c r="N40" s="101">
        <f>'Рейтинговая таблица организаций'!L39</f>
        <v>271</v>
      </c>
      <c r="O40" s="101">
        <f>'Рейтинговая таблица организаций'!Q39</f>
        <v>5</v>
      </c>
      <c r="P40" s="101">
        <f>'Рейтинговая таблица организаций'!T39</f>
        <v>257</v>
      </c>
      <c r="Q40" s="101">
        <f>'Рейтинговая таблица организаций'!U39</f>
        <v>279</v>
      </c>
      <c r="R40" s="101">
        <f>'Рейтинговая таблица организаций'!Z39</f>
        <v>3</v>
      </c>
      <c r="S40" s="101">
        <f>'Рейтинговая таблица организаций'!AA39</f>
        <v>4</v>
      </c>
      <c r="T40" s="101">
        <f>'Рейтинговая таблица организаций'!AB39</f>
        <v>15</v>
      </c>
      <c r="U40" s="101">
        <f>'Рейтинговая таблица организаций'!AC39</f>
        <v>16</v>
      </c>
      <c r="V40" s="101">
        <f>ROUND('Рейтинговая таблица организаций'!AH39*100/W40, 0)</f>
        <v>96</v>
      </c>
      <c r="W40" s="101">
        <f>'Рейтинговая таблица организаций'!AI39</f>
        <v>279</v>
      </c>
      <c r="X40" s="101">
        <f>ROUND('Рейтинговая таблица организаций'!AJ39*100/Y40, 0)</f>
        <v>93</v>
      </c>
      <c r="Y40" s="101">
        <f>'Рейтинговая таблица организаций'!AK39</f>
        <v>279</v>
      </c>
      <c r="Z40" s="101">
        <f>ROUND('Рейтинговая таблица организаций'!AL39*100/AA40, 0)</f>
        <v>98</v>
      </c>
      <c r="AA40" s="101">
        <f>'Рейтинговая таблица организаций'!AM39</f>
        <v>253</v>
      </c>
      <c r="AB40" s="101">
        <f>ROUND('Рейтинговая таблица организаций'!AR39*100/AC40, 0)</f>
        <v>92</v>
      </c>
      <c r="AC40" s="101">
        <f>'Рейтинговая таблица организаций'!AS39</f>
        <v>279</v>
      </c>
      <c r="AD40" s="101">
        <f>ROUND('Рейтинговая таблица организаций'!AT39*100/AE40, 0)</f>
        <v>94</v>
      </c>
      <c r="AE40" s="101">
        <f>'Рейтинговая таблица организаций'!AU39</f>
        <v>279</v>
      </c>
      <c r="AF40" s="101">
        <f>ROUND('Рейтинговая таблица организаций'!AV39*100/AG40, 0)</f>
        <v>93</v>
      </c>
      <c r="AG40" s="101">
        <f>'Рейтинговая таблица организаций'!AW39</f>
        <v>279</v>
      </c>
    </row>
    <row r="41" spans="1:33" ht="41.4" x14ac:dyDescent="0.25">
      <c r="A41" s="96">
        <f>'Рейтинговая таблица организаций'!A40</f>
        <v>37</v>
      </c>
      <c r="B41" s="101" t="str">
        <f>'Рейтинговая таблица организаций'!B40</f>
        <v>муниципальное бюджетное общеобразовательное учреждение «Средняя школа № 53»</v>
      </c>
      <c r="C41" s="102">
        <f>Лист1!F39</f>
        <v>620</v>
      </c>
      <c r="D41" s="101">
        <f>'Рейтинговая таблица организаций'!C40</f>
        <v>70</v>
      </c>
      <c r="E41" s="103">
        <f t="shared" si="0"/>
        <v>0.11290322580645161</v>
      </c>
      <c r="F41" s="101">
        <f>ROUND('Рейтинговая таблица организаций'!D40*100/G41, 0)</f>
        <v>71</v>
      </c>
      <c r="G41" s="101">
        <f>'Рейтинговая таблица организаций'!E40</f>
        <v>14</v>
      </c>
      <c r="H41" s="101">
        <f>ROUND('Рейтинговая таблица организаций'!F40*100/I41, 0)</f>
        <v>90</v>
      </c>
      <c r="I41" s="101">
        <f>'Рейтинговая таблица организаций'!G40</f>
        <v>41</v>
      </c>
      <c r="J41" s="101">
        <f>'Рейтинговая таблица организаций'!H40</f>
        <v>5</v>
      </c>
      <c r="K41" s="101">
        <f>ROUND('Рейтинговая таблица организаций'!I40*100/L41, 0)</f>
        <v>92</v>
      </c>
      <c r="L41" s="101">
        <f>'Рейтинговая таблица организаций'!J40</f>
        <v>49</v>
      </c>
      <c r="M41" s="101">
        <f>ROUND('Рейтинговая таблица организаций'!K40*100/N41, 0)</f>
        <v>86</v>
      </c>
      <c r="N41" s="101">
        <f>'Рейтинговая таблица организаций'!L40</f>
        <v>57</v>
      </c>
      <c r="O41" s="101">
        <f>'Рейтинговая таблица организаций'!Q40</f>
        <v>4</v>
      </c>
      <c r="P41" s="101">
        <f>'Рейтинговая таблица организаций'!T40</f>
        <v>36</v>
      </c>
      <c r="Q41" s="101">
        <f>'Рейтинговая таблица организаций'!U40</f>
        <v>70</v>
      </c>
      <c r="R41" s="101">
        <f>'Рейтинговая таблица организаций'!Z40</f>
        <v>0</v>
      </c>
      <c r="S41" s="101">
        <f>'Рейтинговая таблица организаций'!AA40</f>
        <v>3</v>
      </c>
      <c r="T41" s="101">
        <f>'Рейтинговая таблица организаций'!AB40</f>
        <v>2</v>
      </c>
      <c r="U41" s="101">
        <f>'Рейтинговая таблица организаций'!AC40</f>
        <v>3</v>
      </c>
      <c r="V41" s="101">
        <f>ROUND('Рейтинговая таблица организаций'!AH40*100/W41, 0)</f>
        <v>86</v>
      </c>
      <c r="W41" s="101">
        <f>'Рейтинговая таблица организаций'!AI40</f>
        <v>70</v>
      </c>
      <c r="X41" s="101">
        <f>ROUND('Рейтинговая таблица организаций'!AJ40*100/Y41, 0)</f>
        <v>70</v>
      </c>
      <c r="Y41" s="101">
        <f>'Рейтинговая таблица организаций'!AK40</f>
        <v>70</v>
      </c>
      <c r="Z41" s="101">
        <f>ROUND('Рейтинговая таблица организаций'!AL40*100/AA41, 0)</f>
        <v>89</v>
      </c>
      <c r="AA41" s="101">
        <f>'Рейтинговая таблица организаций'!AM40</f>
        <v>44</v>
      </c>
      <c r="AB41" s="101">
        <f>ROUND('Рейтинговая таблица организаций'!AR40*100/AC41, 0)</f>
        <v>71</v>
      </c>
      <c r="AC41" s="101">
        <f>'Рейтинговая таблица организаций'!AS40</f>
        <v>70</v>
      </c>
      <c r="AD41" s="101">
        <f>ROUND('Рейтинговая таблица организаций'!AT40*100/AE41, 0)</f>
        <v>71</v>
      </c>
      <c r="AE41" s="101">
        <f>'Рейтинговая таблица организаций'!AU40</f>
        <v>70</v>
      </c>
      <c r="AF41" s="101">
        <f>ROUND('Рейтинговая таблица организаций'!AV40*100/AG41, 0)</f>
        <v>66</v>
      </c>
      <c r="AG41" s="101">
        <f>'Рейтинговая таблица организаций'!AW40</f>
        <v>70</v>
      </c>
    </row>
    <row r="42" spans="1:33" ht="41.4" x14ac:dyDescent="0.25">
      <c r="A42" s="96">
        <f>'Рейтинговая таблица организаций'!A41</f>
        <v>38</v>
      </c>
      <c r="B42" s="101" t="str">
        <f>'Рейтинговая таблица организаций'!B41</f>
        <v>муниципальное бюджетное общеобразовательное учреждение «Средняя школа № 54»</v>
      </c>
      <c r="C42" s="102">
        <f>Лист1!F40</f>
        <v>672</v>
      </c>
      <c r="D42" s="101">
        <f>'Рейтинговая таблица организаций'!C41</f>
        <v>232</v>
      </c>
      <c r="E42" s="103">
        <f t="shared" si="0"/>
        <v>0.34523809523809523</v>
      </c>
      <c r="F42" s="101">
        <f>ROUND('Рейтинговая таблица организаций'!D41*100/G42, 0)</f>
        <v>100</v>
      </c>
      <c r="G42" s="101">
        <f>'Рейтинговая таблица организаций'!E41</f>
        <v>14</v>
      </c>
      <c r="H42" s="101">
        <f>ROUND('Рейтинговая таблица организаций'!F41*100/I42, 0)</f>
        <v>100</v>
      </c>
      <c r="I42" s="101">
        <f>'Рейтинговая таблица организаций'!G41</f>
        <v>45</v>
      </c>
      <c r="J42" s="101">
        <f>'Рейтинговая таблица организаций'!H41</f>
        <v>5</v>
      </c>
      <c r="K42" s="101">
        <f>ROUND('Рейтинговая таблица организаций'!I41*100/L42, 0)</f>
        <v>98</v>
      </c>
      <c r="L42" s="101">
        <f>'Рейтинговая таблица организаций'!J41</f>
        <v>213</v>
      </c>
      <c r="M42" s="101">
        <f>ROUND('Рейтинговая таблица организаций'!K41*100/N42, 0)</f>
        <v>96</v>
      </c>
      <c r="N42" s="101">
        <f>'Рейтинговая таблица организаций'!L41</f>
        <v>224</v>
      </c>
      <c r="O42" s="101">
        <f>'Рейтинговая таблица организаций'!Q41</f>
        <v>5</v>
      </c>
      <c r="P42" s="101">
        <f>'Рейтинговая таблица организаций'!T41</f>
        <v>190</v>
      </c>
      <c r="Q42" s="101">
        <f>'Рейтинговая таблица организаций'!U41</f>
        <v>232</v>
      </c>
      <c r="R42" s="101">
        <f>'Рейтинговая таблица организаций'!Z41</f>
        <v>0</v>
      </c>
      <c r="S42" s="101">
        <f>'Рейтинговая таблица организаций'!AA41</f>
        <v>4</v>
      </c>
      <c r="T42" s="101">
        <f>'Рейтинговая таблица организаций'!AB41</f>
        <v>35</v>
      </c>
      <c r="U42" s="101">
        <f>'Рейтинговая таблица организаций'!AC41</f>
        <v>43</v>
      </c>
      <c r="V42" s="101">
        <f>ROUND('Рейтинговая таблица организаций'!AH41*100/W42, 0)</f>
        <v>95</v>
      </c>
      <c r="W42" s="101">
        <f>'Рейтинговая таблица организаций'!AI41</f>
        <v>232</v>
      </c>
      <c r="X42" s="101">
        <f>ROUND('Рейтинговая таблица организаций'!AJ41*100/Y42, 0)</f>
        <v>94</v>
      </c>
      <c r="Y42" s="101">
        <f>'Рейтинговая таблица организаций'!AK41</f>
        <v>232</v>
      </c>
      <c r="Z42" s="101">
        <f>ROUND('Рейтинговая таблица организаций'!AL41*100/AA42, 0)</f>
        <v>97</v>
      </c>
      <c r="AA42" s="101">
        <f>'Рейтинговая таблица организаций'!AM41</f>
        <v>207</v>
      </c>
      <c r="AB42" s="101">
        <f>ROUND('Рейтинговая таблица организаций'!AR41*100/AC42, 0)</f>
        <v>91</v>
      </c>
      <c r="AC42" s="101">
        <f>'Рейтинговая таблица организаций'!AS41</f>
        <v>232</v>
      </c>
      <c r="AD42" s="101">
        <f>ROUND('Рейтинговая таблица организаций'!AT41*100/AE42, 0)</f>
        <v>96</v>
      </c>
      <c r="AE42" s="101">
        <f>'Рейтинговая таблица организаций'!AU41</f>
        <v>232</v>
      </c>
      <c r="AF42" s="101">
        <f>ROUND('Рейтинговая таблица организаций'!AV41*100/AG42, 0)</f>
        <v>93</v>
      </c>
      <c r="AG42" s="101">
        <f>'Рейтинговая таблица организаций'!AW41</f>
        <v>232</v>
      </c>
    </row>
    <row r="43" spans="1:33" ht="41.4" x14ac:dyDescent="0.25">
      <c r="A43" s="96">
        <f>'Рейтинговая таблица организаций'!A42</f>
        <v>39</v>
      </c>
      <c r="B43" s="101" t="str">
        <f>'Рейтинговая таблица организаций'!B42</f>
        <v>муниципальное бюджетное общеобразовательное учреждение «Средняя школа № 55»</v>
      </c>
      <c r="C43" s="102">
        <f>Лист1!F41</f>
        <v>986</v>
      </c>
      <c r="D43" s="101">
        <f>'Рейтинговая таблица организаций'!C42</f>
        <v>255</v>
      </c>
      <c r="E43" s="103">
        <f t="shared" si="0"/>
        <v>0.25862068965517243</v>
      </c>
      <c r="F43" s="101">
        <f>ROUND('Рейтинговая таблица организаций'!D42*100/G43, 0)</f>
        <v>100</v>
      </c>
      <c r="G43" s="101">
        <f>'Рейтинговая таблица организаций'!E42</f>
        <v>14</v>
      </c>
      <c r="H43" s="101">
        <f>ROUND('Рейтинговая таблица организаций'!F42*100/I43, 0)</f>
        <v>97</v>
      </c>
      <c r="I43" s="101">
        <f>'Рейтинговая таблица организаций'!G42</f>
        <v>38</v>
      </c>
      <c r="J43" s="101">
        <f>'Рейтинговая таблица организаций'!H42</f>
        <v>6</v>
      </c>
      <c r="K43" s="101">
        <f>ROUND('Рейтинговая таблица организаций'!I42*100/L43, 0)</f>
        <v>96</v>
      </c>
      <c r="L43" s="101">
        <f>'Рейтинговая таблица организаций'!J42</f>
        <v>211</v>
      </c>
      <c r="M43" s="101">
        <f>ROUND('Рейтинговая таблица организаций'!K42*100/N43, 0)</f>
        <v>88</v>
      </c>
      <c r="N43" s="101">
        <f>'Рейтинговая таблица организаций'!L42</f>
        <v>214</v>
      </c>
      <c r="O43" s="101">
        <f>'Рейтинговая таблица организаций'!Q42</f>
        <v>5</v>
      </c>
      <c r="P43" s="101">
        <f>'Рейтинговая таблица организаций'!T42</f>
        <v>215</v>
      </c>
      <c r="Q43" s="101">
        <f>'Рейтинговая таблица организаций'!U42</f>
        <v>255</v>
      </c>
      <c r="R43" s="101">
        <f>'Рейтинговая таблица организаций'!Z42</f>
        <v>3</v>
      </c>
      <c r="S43" s="101">
        <f>'Рейтинговая таблица организаций'!AA42</f>
        <v>4</v>
      </c>
      <c r="T43" s="101">
        <f>'Рейтинговая таблица организаций'!AB42</f>
        <v>8</v>
      </c>
      <c r="U43" s="101">
        <f>'Рейтинговая таблица организаций'!AC42</f>
        <v>9</v>
      </c>
      <c r="V43" s="101">
        <f>ROUND('Рейтинговая таблица организаций'!AH42*100/W43, 0)</f>
        <v>96</v>
      </c>
      <c r="W43" s="101">
        <f>'Рейтинговая таблица организаций'!AI42</f>
        <v>255</v>
      </c>
      <c r="X43" s="101">
        <f>ROUND('Рейтинговая таблица организаций'!AJ42*100/Y43, 0)</f>
        <v>96</v>
      </c>
      <c r="Y43" s="101">
        <f>'Рейтинговая таблица организаций'!AK42</f>
        <v>255</v>
      </c>
      <c r="Z43" s="101">
        <f>ROUND('Рейтинговая таблица организаций'!AL42*100/AA43, 0)</f>
        <v>97</v>
      </c>
      <c r="AA43" s="101">
        <f>'Рейтинговая таблица организаций'!AM42</f>
        <v>186</v>
      </c>
      <c r="AB43" s="101">
        <f>ROUND('Рейтинговая таблица организаций'!AR42*100/AC43, 0)</f>
        <v>90</v>
      </c>
      <c r="AC43" s="101">
        <f>'Рейтинговая таблица организаций'!AS42</f>
        <v>255</v>
      </c>
      <c r="AD43" s="101">
        <f>ROUND('Рейтинговая таблица организаций'!AT42*100/AE43, 0)</f>
        <v>92</v>
      </c>
      <c r="AE43" s="101">
        <f>'Рейтинговая таблица организаций'!AU42</f>
        <v>255</v>
      </c>
      <c r="AF43" s="101">
        <f>ROUND('Рейтинговая таблица организаций'!AV42*100/AG43, 0)</f>
        <v>93</v>
      </c>
      <c r="AG43" s="101">
        <f>'Рейтинговая таблица организаций'!AW42</f>
        <v>255</v>
      </c>
    </row>
    <row r="44" spans="1:33" ht="41.4" x14ac:dyDescent="0.25">
      <c r="A44" s="96">
        <f>'Рейтинговая таблица организаций'!A43</f>
        <v>40</v>
      </c>
      <c r="B44" s="101" t="str">
        <f>'Рейтинговая таблица организаций'!B43</f>
        <v>муниципальное бюджетное общеобразовательное учреждение «Средняя школа № 56»</v>
      </c>
      <c r="C44" s="102">
        <f>Лист1!F42</f>
        <v>1064</v>
      </c>
      <c r="D44" s="101">
        <f>'Рейтинговая таблица организаций'!C43</f>
        <v>574</v>
      </c>
      <c r="E44" s="103">
        <f t="shared" si="0"/>
        <v>0.53947368421052633</v>
      </c>
      <c r="F44" s="101">
        <f>ROUND('Рейтинговая таблица организаций'!D43*100/G44, 0)</f>
        <v>100</v>
      </c>
      <c r="G44" s="101">
        <f>'Рейтинговая таблица организаций'!E43</f>
        <v>14</v>
      </c>
      <c r="H44" s="101">
        <f>ROUND('Рейтинговая таблица организаций'!F43*100/I44, 0)</f>
        <v>98</v>
      </c>
      <c r="I44" s="101">
        <f>'Рейтинговая таблица организаций'!G43</f>
        <v>42</v>
      </c>
      <c r="J44" s="101">
        <f>'Рейтинговая таблица организаций'!H43</f>
        <v>5</v>
      </c>
      <c r="K44" s="101">
        <f>ROUND('Рейтинговая таблица организаций'!I43*100/L44, 0)</f>
        <v>95</v>
      </c>
      <c r="L44" s="101">
        <f>'Рейтинговая таблица организаций'!J43</f>
        <v>449</v>
      </c>
      <c r="M44" s="101">
        <f>ROUND('Рейтинговая таблица организаций'!K43*100/N44, 0)</f>
        <v>95</v>
      </c>
      <c r="N44" s="101">
        <f>'Рейтинговая таблица организаций'!L43</f>
        <v>530</v>
      </c>
      <c r="O44" s="101">
        <f>'Рейтинговая таблица организаций'!Q43</f>
        <v>5</v>
      </c>
      <c r="P44" s="101">
        <f>'Рейтинговая таблица организаций'!T43</f>
        <v>466</v>
      </c>
      <c r="Q44" s="101">
        <f>'Рейтинговая таблица организаций'!U43</f>
        <v>574</v>
      </c>
      <c r="R44" s="101">
        <f>'Рейтинговая таблица организаций'!Z43</f>
        <v>1</v>
      </c>
      <c r="S44" s="101">
        <f>'Рейтинговая таблица организаций'!AA43</f>
        <v>4</v>
      </c>
      <c r="T44" s="101">
        <f>'Рейтинговая таблица организаций'!AB43</f>
        <v>31</v>
      </c>
      <c r="U44" s="101">
        <f>'Рейтинговая таблица организаций'!AC43</f>
        <v>40</v>
      </c>
      <c r="V44" s="101">
        <f>ROUND('Рейтинговая таблица организаций'!AH43*100/W44, 0)</f>
        <v>91</v>
      </c>
      <c r="W44" s="101">
        <f>'Рейтинговая таблица организаций'!AI43</f>
        <v>574</v>
      </c>
      <c r="X44" s="101">
        <f>ROUND('Рейтинговая таблица организаций'!AJ43*100/Y44, 0)</f>
        <v>92</v>
      </c>
      <c r="Y44" s="101">
        <f>'Рейтинговая таблица организаций'!AK43</f>
        <v>574</v>
      </c>
      <c r="Z44" s="101">
        <f>ROUND('Рейтинговая таблица организаций'!AL43*100/AA44, 0)</f>
        <v>95</v>
      </c>
      <c r="AA44" s="101">
        <f>'Рейтинговая таблица организаций'!AM43</f>
        <v>415</v>
      </c>
      <c r="AB44" s="101">
        <f>ROUND('Рейтинговая таблица организаций'!AR43*100/AC44, 0)</f>
        <v>90</v>
      </c>
      <c r="AC44" s="101">
        <f>'Рейтинговая таблица организаций'!AS43</f>
        <v>574</v>
      </c>
      <c r="AD44" s="101">
        <f>ROUND('Рейтинговая таблица организаций'!AT43*100/AE44, 0)</f>
        <v>87</v>
      </c>
      <c r="AE44" s="101">
        <f>'Рейтинговая таблица организаций'!AU43</f>
        <v>574</v>
      </c>
      <c r="AF44" s="101">
        <f>ROUND('Рейтинговая таблица организаций'!AV43*100/AG44, 0)</f>
        <v>93</v>
      </c>
      <c r="AG44" s="101">
        <f>'Рейтинговая таблица организаций'!AW43</f>
        <v>574</v>
      </c>
    </row>
    <row r="45" spans="1:33" ht="41.4" x14ac:dyDescent="0.25">
      <c r="A45" s="96">
        <f>'Рейтинговая таблица организаций'!A44</f>
        <v>41</v>
      </c>
      <c r="B45" s="101" t="str">
        <f>'Рейтинговая таблица организаций'!B44</f>
        <v>муниципальное бюджетное общеобразовательное учреждение «Средняя школа № 58»</v>
      </c>
      <c r="C45" s="102">
        <f>Лист1!F43</f>
        <v>605</v>
      </c>
      <c r="D45" s="101">
        <f>'Рейтинговая таблица организаций'!C44</f>
        <v>260</v>
      </c>
      <c r="E45" s="103">
        <f t="shared" si="0"/>
        <v>0.42975206611570249</v>
      </c>
      <c r="F45" s="101">
        <f>ROUND('Рейтинговая таблица организаций'!D44*100/G45, 0)</f>
        <v>100</v>
      </c>
      <c r="G45" s="101">
        <f>'Рейтинговая таблица организаций'!E44</f>
        <v>14</v>
      </c>
      <c r="H45" s="101">
        <f>ROUND('Рейтинговая таблица организаций'!F44*100/I45, 0)</f>
        <v>100</v>
      </c>
      <c r="I45" s="101">
        <f>'Рейтинговая таблица организаций'!G44</f>
        <v>44</v>
      </c>
      <c r="J45" s="101">
        <f>'Рейтинговая таблица организаций'!H44</f>
        <v>6</v>
      </c>
      <c r="K45" s="101">
        <f>ROUND('Рейтинговая таблица организаций'!I44*100/L45, 0)</f>
        <v>96</v>
      </c>
      <c r="L45" s="101">
        <f>'Рейтинговая таблица организаций'!J44</f>
        <v>193</v>
      </c>
      <c r="M45" s="101">
        <f>ROUND('Рейтинговая таблица организаций'!K44*100/N45, 0)</f>
        <v>96</v>
      </c>
      <c r="N45" s="101">
        <f>'Рейтинговая таблица организаций'!L44</f>
        <v>234</v>
      </c>
      <c r="O45" s="101">
        <f>'Рейтинговая таблица организаций'!Q44</f>
        <v>5</v>
      </c>
      <c r="P45" s="101">
        <f>'Рейтинговая таблица организаций'!T44</f>
        <v>210</v>
      </c>
      <c r="Q45" s="101">
        <f>'Рейтинговая таблица организаций'!U44</f>
        <v>260</v>
      </c>
      <c r="R45" s="101">
        <f>'Рейтинговая таблица организаций'!Z44</f>
        <v>0</v>
      </c>
      <c r="S45" s="101">
        <f>'Рейтинговая таблица организаций'!AA44</f>
        <v>4</v>
      </c>
      <c r="T45" s="101">
        <f>'Рейтинговая таблица организаций'!AB44</f>
        <v>25</v>
      </c>
      <c r="U45" s="101">
        <f>'Рейтинговая таблица организаций'!AC44</f>
        <v>29</v>
      </c>
      <c r="V45" s="101">
        <f>ROUND('Рейтинговая таблица организаций'!AH44*100/W45, 0)</f>
        <v>96</v>
      </c>
      <c r="W45" s="101">
        <f>'Рейтинговая таблица организаций'!AI44</f>
        <v>260</v>
      </c>
      <c r="X45" s="101">
        <f>ROUND('Рейтинговая таблица организаций'!AJ44*100/Y45, 0)</f>
        <v>94</v>
      </c>
      <c r="Y45" s="101">
        <f>'Рейтинговая таблица организаций'!AK44</f>
        <v>260</v>
      </c>
      <c r="Z45" s="101">
        <f>ROUND('Рейтинговая таблица организаций'!AL44*100/AA45, 0)</f>
        <v>96</v>
      </c>
      <c r="AA45" s="101">
        <f>'Рейтинговая таблица организаций'!AM44</f>
        <v>217</v>
      </c>
      <c r="AB45" s="101">
        <f>ROUND('Рейтинговая таблица организаций'!AR44*100/AC45, 0)</f>
        <v>89</v>
      </c>
      <c r="AC45" s="101">
        <f>'Рейтинговая таблица организаций'!AS44</f>
        <v>260</v>
      </c>
      <c r="AD45" s="101">
        <f>ROUND('Рейтинговая таблица организаций'!AT44*100/AE45, 0)</f>
        <v>94</v>
      </c>
      <c r="AE45" s="101">
        <f>'Рейтинговая таблица организаций'!AU44</f>
        <v>260</v>
      </c>
      <c r="AF45" s="101">
        <f>ROUND('Рейтинговая таблица организаций'!AV44*100/AG45, 0)</f>
        <v>93</v>
      </c>
      <c r="AG45" s="101">
        <f>'Рейтинговая таблица организаций'!AW44</f>
        <v>260</v>
      </c>
    </row>
    <row r="46" spans="1:33" ht="41.4" x14ac:dyDescent="0.25">
      <c r="A46" s="96">
        <f>'Рейтинговая таблица организаций'!A45</f>
        <v>42</v>
      </c>
      <c r="B46" s="101" t="str">
        <f>'Рейтинговая таблица организаций'!B45</f>
        <v>муниципальное бюджетное общеобразовательное учреждение «Средняя школа № 61»</v>
      </c>
      <c r="C46" s="102">
        <f>Лист1!F44</f>
        <v>1127</v>
      </c>
      <c r="D46" s="101">
        <f>'Рейтинговая таблица организаций'!C45</f>
        <v>314</v>
      </c>
      <c r="E46" s="103">
        <f t="shared" si="0"/>
        <v>0.27861579414374443</v>
      </c>
      <c r="F46" s="101">
        <f>ROUND('Рейтинговая таблица организаций'!D45*100/G46, 0)</f>
        <v>100</v>
      </c>
      <c r="G46" s="101">
        <f>'Рейтинговая таблица организаций'!E45</f>
        <v>14</v>
      </c>
      <c r="H46" s="101">
        <f>ROUND('Рейтинговая таблица организаций'!F45*100/I46, 0)</f>
        <v>98</v>
      </c>
      <c r="I46" s="101">
        <f>'Рейтинговая таблица организаций'!G45</f>
        <v>41</v>
      </c>
      <c r="J46" s="101">
        <f>'Рейтинговая таблица организаций'!H45</f>
        <v>5</v>
      </c>
      <c r="K46" s="101">
        <f>ROUND('Рейтинговая таблица организаций'!I45*100/L46, 0)</f>
        <v>97</v>
      </c>
      <c r="L46" s="101">
        <f>'Рейтинговая таблица организаций'!J45</f>
        <v>267</v>
      </c>
      <c r="M46" s="101">
        <f>ROUND('Рейтинговая таблица организаций'!K45*100/N46, 0)</f>
        <v>95</v>
      </c>
      <c r="N46" s="101">
        <f>'Рейтинговая таблица организаций'!L45</f>
        <v>300</v>
      </c>
      <c r="O46" s="101">
        <f>'Рейтинговая таблица организаций'!Q45</f>
        <v>5</v>
      </c>
      <c r="P46" s="101">
        <f>'Рейтинговая таблица организаций'!T45</f>
        <v>273</v>
      </c>
      <c r="Q46" s="101">
        <f>'Рейтинговая таблица организаций'!U45</f>
        <v>314</v>
      </c>
      <c r="R46" s="101">
        <f>'Рейтинговая таблица организаций'!Z45</f>
        <v>0</v>
      </c>
      <c r="S46" s="101">
        <f>'Рейтинговая таблица организаций'!AA45</f>
        <v>4</v>
      </c>
      <c r="T46" s="101">
        <f>'Рейтинговая таблица организаций'!AB45</f>
        <v>11</v>
      </c>
      <c r="U46" s="101">
        <f>'Рейтинговая таблица организаций'!AC45</f>
        <v>13</v>
      </c>
      <c r="V46" s="101">
        <f>ROUND('Рейтинговая таблица организаций'!AH45*100/W46, 0)</f>
        <v>96</v>
      </c>
      <c r="W46" s="101">
        <f>'Рейтинговая таблица организаций'!AI45</f>
        <v>314</v>
      </c>
      <c r="X46" s="101">
        <f>ROUND('Рейтинговая таблица организаций'!AJ45*100/Y46, 0)</f>
        <v>96</v>
      </c>
      <c r="Y46" s="101">
        <f>'Рейтинговая таблица организаций'!AK45</f>
        <v>314</v>
      </c>
      <c r="Z46" s="101">
        <f>ROUND('Рейтинговая таблица организаций'!AL45*100/AA46, 0)</f>
        <v>98</v>
      </c>
      <c r="AA46" s="101">
        <f>'Рейтинговая таблица организаций'!AM45</f>
        <v>252</v>
      </c>
      <c r="AB46" s="101">
        <f>ROUND('Рейтинговая таблица организаций'!AR45*100/AC46, 0)</f>
        <v>96</v>
      </c>
      <c r="AC46" s="101">
        <f>'Рейтинговая таблица организаций'!AS45</f>
        <v>314</v>
      </c>
      <c r="AD46" s="101">
        <f>ROUND('Рейтинговая таблица организаций'!AT45*100/AE46, 0)</f>
        <v>94</v>
      </c>
      <c r="AE46" s="101">
        <f>'Рейтинговая таблица организаций'!AU45</f>
        <v>314</v>
      </c>
      <c r="AF46" s="101">
        <f>ROUND('Рейтинговая таблица организаций'!AV45*100/AG46, 0)</f>
        <v>96</v>
      </c>
      <c r="AG46" s="101">
        <f>'Рейтинговая таблица организаций'!AW45</f>
        <v>314</v>
      </c>
    </row>
    <row r="47" spans="1:33" ht="41.4" x14ac:dyDescent="0.25">
      <c r="A47" s="96">
        <f>'Рейтинговая таблица организаций'!A46</f>
        <v>43</v>
      </c>
      <c r="B47" s="101" t="str">
        <f>'Рейтинговая таблица организаций'!B46</f>
        <v>муниципальное бюджетное общеобразовательное учреждение «Средняя школа № 62»</v>
      </c>
      <c r="C47" s="102">
        <f>Лист1!F45</f>
        <v>850</v>
      </c>
      <c r="D47" s="101">
        <f>'Рейтинговая таблица организаций'!C46</f>
        <v>179</v>
      </c>
      <c r="E47" s="103">
        <f t="shared" si="0"/>
        <v>0.21058823529411766</v>
      </c>
      <c r="F47" s="101">
        <f>ROUND('Рейтинговая таблица организаций'!D46*100/G47, 0)</f>
        <v>100</v>
      </c>
      <c r="G47" s="101">
        <f>'Рейтинговая таблица организаций'!E46</f>
        <v>14</v>
      </c>
      <c r="H47" s="101">
        <f>ROUND('Рейтинговая таблица организаций'!F46*100/I47, 0)</f>
        <v>98</v>
      </c>
      <c r="I47" s="101">
        <f>'Рейтинговая таблица организаций'!G46</f>
        <v>41</v>
      </c>
      <c r="J47" s="101">
        <f>'Рейтинговая таблица организаций'!H46</f>
        <v>4</v>
      </c>
      <c r="K47" s="101">
        <f>ROUND('Рейтинговая таблица организаций'!I46*100/L47, 0)</f>
        <v>99</v>
      </c>
      <c r="L47" s="101">
        <f>'Рейтинговая таблица организаций'!J46</f>
        <v>163</v>
      </c>
      <c r="M47" s="101">
        <f>ROUND('Рейтинговая таблица организаций'!K46*100/N47, 0)</f>
        <v>98</v>
      </c>
      <c r="N47" s="101">
        <f>'Рейтинговая таблица организаций'!L46</f>
        <v>174</v>
      </c>
      <c r="O47" s="101">
        <f>'Рейтинговая таблица организаций'!Q46</f>
        <v>5</v>
      </c>
      <c r="P47" s="101">
        <f>'Рейтинговая таблица организаций'!T46</f>
        <v>169</v>
      </c>
      <c r="Q47" s="101">
        <f>'Рейтинговая таблица организаций'!U46</f>
        <v>179</v>
      </c>
      <c r="R47" s="101">
        <f>'Рейтинговая таблица организаций'!Z46</f>
        <v>3</v>
      </c>
      <c r="S47" s="101">
        <f>'Рейтинговая таблица организаций'!AA46</f>
        <v>5</v>
      </c>
      <c r="T47" s="101">
        <f>'Рейтинговая таблица организаций'!AB46</f>
        <v>12</v>
      </c>
      <c r="U47" s="101">
        <f>'Рейтинговая таблица организаций'!AC46</f>
        <v>14</v>
      </c>
      <c r="V47" s="101">
        <f>ROUND('Рейтинговая таблица организаций'!AH46*100/W47, 0)</f>
        <v>99</v>
      </c>
      <c r="W47" s="101">
        <f>'Рейтинговая таблица организаций'!AI46</f>
        <v>179</v>
      </c>
      <c r="X47" s="101">
        <f>ROUND('Рейтинговая таблица организаций'!AJ46*100/Y47, 0)</f>
        <v>98</v>
      </c>
      <c r="Y47" s="101">
        <f>'Рейтинговая таблица организаций'!AK46</f>
        <v>179</v>
      </c>
      <c r="Z47" s="101">
        <f>ROUND('Рейтинговая таблица организаций'!AL46*100/AA47, 0)</f>
        <v>98</v>
      </c>
      <c r="AA47" s="101">
        <f>'Рейтинговая таблица организаций'!AM46</f>
        <v>137</v>
      </c>
      <c r="AB47" s="101">
        <f>ROUND('Рейтинговая таблица организаций'!AR46*100/AC47, 0)</f>
        <v>97</v>
      </c>
      <c r="AC47" s="101">
        <f>'Рейтинговая таблица организаций'!AS46</f>
        <v>179</v>
      </c>
      <c r="AD47" s="101">
        <f>ROUND('Рейтинговая таблица организаций'!AT46*100/AE47, 0)</f>
        <v>97</v>
      </c>
      <c r="AE47" s="101">
        <f>'Рейтинговая таблица организаций'!AU46</f>
        <v>179</v>
      </c>
      <c r="AF47" s="101">
        <f>ROUND('Рейтинговая таблица организаций'!AV46*100/AG47, 0)</f>
        <v>97</v>
      </c>
      <c r="AG47" s="101">
        <f>'Рейтинговая таблица организаций'!AW46</f>
        <v>179</v>
      </c>
    </row>
    <row r="48" spans="1:33" ht="41.4" x14ac:dyDescent="0.25">
      <c r="A48" s="96">
        <f>'Рейтинговая таблица организаций'!A47</f>
        <v>44</v>
      </c>
      <c r="B48" s="101" t="str">
        <f>'Рейтинговая таблица организаций'!B47</f>
        <v>муниципальное бюджетное общеобразовательное учреждение «Средняя школа № 63»</v>
      </c>
      <c r="C48" s="102">
        <f>Лист1!F46</f>
        <v>871</v>
      </c>
      <c r="D48" s="101">
        <f>'Рейтинговая таблица организаций'!C47</f>
        <v>29</v>
      </c>
      <c r="E48" s="103">
        <f t="shared" si="0"/>
        <v>3.3295063145809413E-2</v>
      </c>
      <c r="F48" s="101">
        <f>ROUND('Рейтинговая таблица организаций'!D47*100/G48, 0)</f>
        <v>100</v>
      </c>
      <c r="G48" s="101">
        <f>'Рейтинговая таблица организаций'!E47</f>
        <v>14</v>
      </c>
      <c r="H48" s="101">
        <f>ROUND('Рейтинговая таблица организаций'!F47*100/I48, 0)</f>
        <v>98</v>
      </c>
      <c r="I48" s="101">
        <f>'Рейтинговая таблица организаций'!G47</f>
        <v>44</v>
      </c>
      <c r="J48" s="101">
        <f>'Рейтинговая таблица организаций'!H47</f>
        <v>5</v>
      </c>
      <c r="K48" s="101">
        <f>ROUND('Рейтинговая таблица организаций'!I47*100/L48, 0)</f>
        <v>71</v>
      </c>
      <c r="L48" s="101">
        <f>'Рейтинговая таблица организаций'!J47</f>
        <v>21</v>
      </c>
      <c r="M48" s="101">
        <f>ROUND('Рейтинговая таблица организаций'!K47*100/N48, 0)</f>
        <v>61</v>
      </c>
      <c r="N48" s="101">
        <f>'Рейтинговая таблица организаций'!L47</f>
        <v>23</v>
      </c>
      <c r="O48" s="101">
        <f>'Рейтинговая таблица организаций'!Q47</f>
        <v>5</v>
      </c>
      <c r="P48" s="101">
        <f>'Рейтинговая таблица организаций'!T47</f>
        <v>15</v>
      </c>
      <c r="Q48" s="101">
        <f>'Рейтинговая таблица организаций'!U47</f>
        <v>29</v>
      </c>
      <c r="R48" s="101">
        <f>'Рейтинговая таблица организаций'!Z47</f>
        <v>1</v>
      </c>
      <c r="S48" s="101">
        <f>'Рейтинговая таблица организаций'!AA47</f>
        <v>4</v>
      </c>
      <c r="T48" s="101">
        <f>'Рейтинговая таблица организаций'!AB47</f>
        <v>1</v>
      </c>
      <c r="U48" s="101">
        <f>'Рейтинговая таблица организаций'!AC47</f>
        <v>2</v>
      </c>
      <c r="V48" s="101">
        <f>ROUND('Рейтинговая таблица организаций'!AH47*100/W48, 0)</f>
        <v>72</v>
      </c>
      <c r="W48" s="101">
        <f>'Рейтинговая таблица организаций'!AI47</f>
        <v>29</v>
      </c>
      <c r="X48" s="101">
        <f>ROUND('Рейтинговая таблица организаций'!AJ47*100/Y48, 0)</f>
        <v>86</v>
      </c>
      <c r="Y48" s="101">
        <f>'Рейтинговая таблица организаций'!AK47</f>
        <v>29</v>
      </c>
      <c r="Z48" s="101">
        <f>ROUND('Рейтинговая таблица организаций'!AL47*100/AA48, 0)</f>
        <v>87</v>
      </c>
      <c r="AA48" s="101">
        <f>'Рейтинговая таблица организаций'!AM47</f>
        <v>15</v>
      </c>
      <c r="AB48" s="101">
        <f>ROUND('Рейтинговая таблица организаций'!AR47*100/AC48, 0)</f>
        <v>59</v>
      </c>
      <c r="AC48" s="101">
        <f>'Рейтинговая таблица организаций'!AS47</f>
        <v>29</v>
      </c>
      <c r="AD48" s="101">
        <f>ROUND('Рейтинговая таблица организаций'!AT47*100/AE48, 0)</f>
        <v>79</v>
      </c>
      <c r="AE48" s="101">
        <f>'Рейтинговая таблица организаций'!AU47</f>
        <v>29</v>
      </c>
      <c r="AF48" s="101">
        <f>ROUND('Рейтинговая таблица организаций'!AV47*100/AG48, 0)</f>
        <v>72</v>
      </c>
      <c r="AG48" s="101">
        <f>'Рейтинговая таблица организаций'!AW47</f>
        <v>29</v>
      </c>
    </row>
    <row r="49" spans="1:33" ht="41.4" x14ac:dyDescent="0.25">
      <c r="A49" s="96">
        <f>'Рейтинговая таблица организаций'!A48</f>
        <v>45</v>
      </c>
      <c r="B49" s="101" t="str">
        <f>'Рейтинговая таблица организаций'!B48</f>
        <v>муниципальное бюджетное общеобразовательное учреждение «Средняя школа № 64»</v>
      </c>
      <c r="C49" s="102">
        <f>Лист1!F47</f>
        <v>830</v>
      </c>
      <c r="D49" s="101">
        <f>'Рейтинговая таблица организаций'!C48</f>
        <v>186</v>
      </c>
      <c r="E49" s="103">
        <f t="shared" si="0"/>
        <v>0.22409638554216868</v>
      </c>
      <c r="F49" s="101">
        <f>ROUND('Рейтинговая таблица организаций'!D48*100/G49, 0)</f>
        <v>100</v>
      </c>
      <c r="G49" s="101">
        <f>'Рейтинговая таблица организаций'!E48</f>
        <v>14</v>
      </c>
      <c r="H49" s="101">
        <f>ROUND('Рейтинговая таблица организаций'!F48*100/I49, 0)</f>
        <v>95</v>
      </c>
      <c r="I49" s="101">
        <f>'Рейтинговая таблица организаций'!G48</f>
        <v>38</v>
      </c>
      <c r="J49" s="101">
        <f>'Рейтинговая таблица организаций'!H48</f>
        <v>4</v>
      </c>
      <c r="K49" s="101">
        <f>ROUND('Рейтинговая таблица организаций'!I48*100/L49, 0)</f>
        <v>95</v>
      </c>
      <c r="L49" s="101">
        <f>'Рейтинговая таблица организаций'!J48</f>
        <v>145</v>
      </c>
      <c r="M49" s="101">
        <f>ROUND('Рейтинговая таблица организаций'!K48*100/N49, 0)</f>
        <v>97</v>
      </c>
      <c r="N49" s="101">
        <f>'Рейтинговая таблица организаций'!L48</f>
        <v>169</v>
      </c>
      <c r="O49" s="101">
        <f>'Рейтинговая таблица организаций'!Q48</f>
        <v>5</v>
      </c>
      <c r="P49" s="101">
        <f>'Рейтинговая таблица организаций'!T48</f>
        <v>145</v>
      </c>
      <c r="Q49" s="101">
        <f>'Рейтинговая таблица организаций'!U48</f>
        <v>186</v>
      </c>
      <c r="R49" s="101">
        <f>'Рейтинговая таблица организаций'!Z48</f>
        <v>4</v>
      </c>
      <c r="S49" s="101">
        <f>'Рейтинговая таблица организаций'!AA48</f>
        <v>4</v>
      </c>
      <c r="T49" s="101">
        <f>'Рейтинговая таблица организаций'!AB48</f>
        <v>16</v>
      </c>
      <c r="U49" s="101">
        <f>'Рейтинговая таблица организаций'!AC48</f>
        <v>17</v>
      </c>
      <c r="V49" s="101">
        <f>ROUND('Рейтинговая таблица организаций'!AH48*100/W49, 0)</f>
        <v>87</v>
      </c>
      <c r="W49" s="101">
        <f>'Рейтинговая таблица организаций'!AI48</f>
        <v>186</v>
      </c>
      <c r="X49" s="101">
        <f>ROUND('Рейтинговая таблица организаций'!AJ48*100/Y49, 0)</f>
        <v>90</v>
      </c>
      <c r="Y49" s="101">
        <f>'Рейтинговая таблица организаций'!AK48</f>
        <v>186</v>
      </c>
      <c r="Z49" s="101">
        <f>ROUND('Рейтинговая таблица организаций'!AL48*100/AA49, 0)</f>
        <v>95</v>
      </c>
      <c r="AA49" s="101">
        <f>'Рейтинговая таблица организаций'!AM48</f>
        <v>139</v>
      </c>
      <c r="AB49" s="101">
        <f>ROUND('Рейтинговая таблица организаций'!AR48*100/AC49, 0)</f>
        <v>92</v>
      </c>
      <c r="AC49" s="101">
        <f>'Рейтинговая таблица организаций'!AS48</f>
        <v>186</v>
      </c>
      <c r="AD49" s="101">
        <f>ROUND('Рейтинговая таблица организаций'!AT48*100/AE49, 0)</f>
        <v>88</v>
      </c>
      <c r="AE49" s="101">
        <f>'Рейтинговая таблица организаций'!AU48</f>
        <v>186</v>
      </c>
      <c r="AF49" s="101">
        <f>ROUND('Рейтинговая таблица организаций'!AV48*100/AG49, 0)</f>
        <v>92</v>
      </c>
      <c r="AG49" s="101">
        <f>'Рейтинговая таблица организаций'!AW48</f>
        <v>186</v>
      </c>
    </row>
    <row r="50" spans="1:33" ht="41.4" x14ac:dyDescent="0.25">
      <c r="A50" s="96">
        <f>'Рейтинговая таблица организаций'!A49</f>
        <v>46</v>
      </c>
      <c r="B50" s="101" t="str">
        <f>'Рейтинговая таблица организаций'!B49</f>
        <v>муниципальное бюджетное общеобразовательное учреждение «Средняя школа № 65»</v>
      </c>
      <c r="C50" s="102">
        <f>Лист1!F48</f>
        <v>821</v>
      </c>
      <c r="D50" s="101">
        <f>'Рейтинговая таблица организаций'!C49</f>
        <v>154</v>
      </c>
      <c r="E50" s="103">
        <f t="shared" si="0"/>
        <v>0.18757612667478685</v>
      </c>
      <c r="F50" s="101">
        <f>ROUND('Рейтинговая таблица организаций'!D49*100/G50, 0)</f>
        <v>93</v>
      </c>
      <c r="G50" s="101">
        <f>'Рейтинговая таблица организаций'!E49</f>
        <v>14</v>
      </c>
      <c r="H50" s="101">
        <f>ROUND('Рейтинговая таблица организаций'!F49*100/I50, 0)</f>
        <v>95</v>
      </c>
      <c r="I50" s="101">
        <f>'Рейтинговая таблица организаций'!G49</f>
        <v>43</v>
      </c>
      <c r="J50" s="101">
        <f>'Рейтинговая таблица организаций'!H49</f>
        <v>6</v>
      </c>
      <c r="K50" s="101">
        <f>ROUND('Рейтинговая таблица организаций'!I49*100/L50, 0)</f>
        <v>95</v>
      </c>
      <c r="L50" s="101">
        <f>'Рейтинговая таблица организаций'!J49</f>
        <v>107</v>
      </c>
      <c r="M50" s="101">
        <f>ROUND('Рейтинговая таблица организаций'!K49*100/N50, 0)</f>
        <v>92</v>
      </c>
      <c r="N50" s="101">
        <f>'Рейтинговая таблица организаций'!L49</f>
        <v>134</v>
      </c>
      <c r="O50" s="101">
        <f>'Рейтинговая таблица организаций'!Q49</f>
        <v>5</v>
      </c>
      <c r="P50" s="101">
        <f>'Рейтинговая таблица организаций'!T49</f>
        <v>94</v>
      </c>
      <c r="Q50" s="101">
        <f>'Рейтинговая таблица организаций'!U49</f>
        <v>154</v>
      </c>
      <c r="R50" s="101">
        <f>'Рейтинговая таблица организаций'!Z49</f>
        <v>1</v>
      </c>
      <c r="S50" s="101">
        <f>'Рейтинговая таблица организаций'!AA49</f>
        <v>4</v>
      </c>
      <c r="T50" s="101">
        <f>'Рейтинговая таблица организаций'!AB49</f>
        <v>5</v>
      </c>
      <c r="U50" s="101">
        <f>'Рейтинговая таблица организаций'!AC49</f>
        <v>5</v>
      </c>
      <c r="V50" s="101">
        <f>ROUND('Рейтинговая таблица организаций'!AH49*100/W50, 0)</f>
        <v>87</v>
      </c>
      <c r="W50" s="101">
        <f>'Рейтинговая таблица организаций'!AI49</f>
        <v>154</v>
      </c>
      <c r="X50" s="101">
        <f>ROUND('Рейтинговая таблица организаций'!AJ49*100/Y50, 0)</f>
        <v>88</v>
      </c>
      <c r="Y50" s="101">
        <f>'Рейтинговая таблица организаций'!AK49</f>
        <v>154</v>
      </c>
      <c r="Z50" s="101">
        <f>ROUND('Рейтинговая таблица организаций'!AL49*100/AA50, 0)</f>
        <v>94</v>
      </c>
      <c r="AA50" s="101">
        <f>'Рейтинговая таблица организаций'!AM49</f>
        <v>116</v>
      </c>
      <c r="AB50" s="101">
        <f>ROUND('Рейтинговая таблица организаций'!AR49*100/AC50, 0)</f>
        <v>80</v>
      </c>
      <c r="AC50" s="101">
        <f>'Рейтинговая таблица организаций'!AS49</f>
        <v>154</v>
      </c>
      <c r="AD50" s="101">
        <f>ROUND('Рейтинговая таблица организаций'!AT49*100/AE50, 0)</f>
        <v>88</v>
      </c>
      <c r="AE50" s="101">
        <f>'Рейтинговая таблица организаций'!AU49</f>
        <v>154</v>
      </c>
      <c r="AF50" s="101">
        <f>ROUND('Рейтинговая таблица организаций'!AV49*100/AG50, 0)</f>
        <v>84</v>
      </c>
      <c r="AG50" s="101">
        <f>'Рейтинговая таблица организаций'!AW49</f>
        <v>154</v>
      </c>
    </row>
    <row r="51" spans="1:33" ht="41.4" x14ac:dyDescent="0.25">
      <c r="A51" s="96">
        <f>'Рейтинговая таблица организаций'!A50</f>
        <v>47</v>
      </c>
      <c r="B51" s="101" t="str">
        <f>'Рейтинговая таблица организаций'!B50</f>
        <v>муниципальное бюджетное общеобразовательное учреждение «Средняя школа № 66»</v>
      </c>
      <c r="C51" s="102">
        <f>Лист1!F49</f>
        <v>830</v>
      </c>
      <c r="D51" s="101">
        <f>'Рейтинговая таблица организаций'!C50</f>
        <v>103</v>
      </c>
      <c r="E51" s="103">
        <f t="shared" si="0"/>
        <v>0.12409638554216867</v>
      </c>
      <c r="F51" s="101">
        <f>ROUND('Рейтинговая таблица организаций'!D50*100/G51, 0)</f>
        <v>100</v>
      </c>
      <c r="G51" s="101">
        <f>'Рейтинговая таблица организаций'!E50</f>
        <v>14</v>
      </c>
      <c r="H51" s="101">
        <f>ROUND('Рейтинговая таблица организаций'!F50*100/I51, 0)</f>
        <v>98</v>
      </c>
      <c r="I51" s="101">
        <f>'Рейтинговая таблица организаций'!G50</f>
        <v>45</v>
      </c>
      <c r="J51" s="101">
        <f>'Рейтинговая таблица организаций'!H50</f>
        <v>4</v>
      </c>
      <c r="K51" s="101">
        <f>ROUND('Рейтинговая таблица организаций'!I50*100/L51, 0)</f>
        <v>89</v>
      </c>
      <c r="L51" s="101">
        <f>'Рейтинговая таблица организаций'!J50</f>
        <v>74</v>
      </c>
      <c r="M51" s="101">
        <f>ROUND('Рейтинговая таблица организаций'!K50*100/N51, 0)</f>
        <v>83</v>
      </c>
      <c r="N51" s="101">
        <f>'Рейтинговая таблица организаций'!L50</f>
        <v>96</v>
      </c>
      <c r="O51" s="101">
        <f>'Рейтинговая таблица организаций'!Q50</f>
        <v>5</v>
      </c>
      <c r="P51" s="101">
        <f>'Рейтинговая таблица организаций'!T50</f>
        <v>65</v>
      </c>
      <c r="Q51" s="101">
        <f>'Рейтинговая таблица организаций'!U50</f>
        <v>103</v>
      </c>
      <c r="R51" s="101">
        <f>'Рейтинговая таблица организаций'!Z50</f>
        <v>3</v>
      </c>
      <c r="S51" s="101">
        <f>'Рейтинговая таблица организаций'!AA50</f>
        <v>3</v>
      </c>
      <c r="T51" s="101">
        <f>'Рейтинговая таблица организаций'!AB50</f>
        <v>3</v>
      </c>
      <c r="U51" s="101">
        <f>'Рейтинговая таблица организаций'!AC50</f>
        <v>4</v>
      </c>
      <c r="V51" s="101">
        <f>ROUND('Рейтинговая таблица организаций'!AH50*100/W51, 0)</f>
        <v>81</v>
      </c>
      <c r="W51" s="101">
        <f>'Рейтинговая таблица организаций'!AI50</f>
        <v>103</v>
      </c>
      <c r="X51" s="101">
        <f>ROUND('Рейтинговая таблица организаций'!AJ50*100/Y51, 0)</f>
        <v>72</v>
      </c>
      <c r="Y51" s="101">
        <f>'Рейтинговая таблица организаций'!AK50</f>
        <v>103</v>
      </c>
      <c r="Z51" s="101">
        <f>ROUND('Рейтинговая таблица организаций'!AL50*100/AA51, 0)</f>
        <v>84</v>
      </c>
      <c r="AA51" s="101">
        <f>'Рейтинговая таблица организаций'!AM50</f>
        <v>80</v>
      </c>
      <c r="AB51" s="101">
        <f>ROUND('Рейтинговая таблица организаций'!AR50*100/AC51, 0)</f>
        <v>77</v>
      </c>
      <c r="AC51" s="101">
        <f>'Рейтинговая таблица организаций'!AS50</f>
        <v>103</v>
      </c>
      <c r="AD51" s="101">
        <f>ROUND('Рейтинговая таблица организаций'!AT50*100/AE51, 0)</f>
        <v>83</v>
      </c>
      <c r="AE51" s="101">
        <f>'Рейтинговая таблица организаций'!AU50</f>
        <v>103</v>
      </c>
      <c r="AF51" s="101">
        <f>ROUND('Рейтинговая таблица организаций'!AV50*100/AG51, 0)</f>
        <v>82</v>
      </c>
      <c r="AG51" s="101">
        <f>'Рейтинговая таблица организаций'!AW50</f>
        <v>103</v>
      </c>
    </row>
    <row r="52" spans="1:33" ht="41.4" x14ac:dyDescent="0.25">
      <c r="A52" s="96">
        <f>'Рейтинговая таблица организаций'!A51</f>
        <v>48</v>
      </c>
      <c r="B52" s="101" t="str">
        <f>'Рейтинговая таблица организаций'!B51</f>
        <v>муниципальное бюджетное общеобразовательное учреждение «Лицей № 67»</v>
      </c>
      <c r="C52" s="102">
        <f>Лист1!F50</f>
        <v>742</v>
      </c>
      <c r="D52" s="101">
        <f>'Рейтинговая таблица организаций'!C51</f>
        <v>600</v>
      </c>
      <c r="E52" s="103">
        <f t="shared" si="0"/>
        <v>0.80862533692722371</v>
      </c>
      <c r="F52" s="101">
        <f>ROUND('Рейтинговая таблица организаций'!D51*100/G52, 0)</f>
        <v>100</v>
      </c>
      <c r="G52" s="101">
        <f>'Рейтинговая таблица организаций'!E51</f>
        <v>14</v>
      </c>
      <c r="H52" s="101">
        <f>ROUND('Рейтинговая таблица организаций'!F51*100/I52, 0)</f>
        <v>100</v>
      </c>
      <c r="I52" s="101">
        <f>'Рейтинговая таблица организаций'!G51</f>
        <v>44</v>
      </c>
      <c r="J52" s="101">
        <f>'Рейтинговая таблица организаций'!H51</f>
        <v>6</v>
      </c>
      <c r="K52" s="101">
        <f>ROUND('Рейтинговая таблица организаций'!I51*100/L52, 0)</f>
        <v>96</v>
      </c>
      <c r="L52" s="101">
        <f>'Рейтинговая таблица организаций'!J51</f>
        <v>455</v>
      </c>
      <c r="M52" s="101">
        <f>ROUND('Рейтинговая таблица организаций'!K51*100/N52, 0)</f>
        <v>93</v>
      </c>
      <c r="N52" s="101">
        <f>'Рейтинговая таблица организаций'!L51</f>
        <v>565</v>
      </c>
      <c r="O52" s="101">
        <f>'Рейтинговая таблица организаций'!Q51</f>
        <v>5</v>
      </c>
      <c r="P52" s="101">
        <f>'Рейтинговая таблица организаций'!T51</f>
        <v>457</v>
      </c>
      <c r="Q52" s="101">
        <f>'Рейтинговая таблица организаций'!U51</f>
        <v>600</v>
      </c>
      <c r="R52" s="101">
        <f>'Рейтинговая таблица организаций'!Z51</f>
        <v>2</v>
      </c>
      <c r="S52" s="101">
        <f>'Рейтинговая таблица организаций'!AA51</f>
        <v>4</v>
      </c>
      <c r="T52" s="101">
        <f>'Рейтинговая таблица организаций'!AB51</f>
        <v>14</v>
      </c>
      <c r="U52" s="101">
        <f>'Рейтинговая таблица организаций'!AC51</f>
        <v>17</v>
      </c>
      <c r="V52" s="101">
        <f>ROUND('Рейтинговая таблица организаций'!AH51*100/W52, 0)</f>
        <v>95</v>
      </c>
      <c r="W52" s="101">
        <f>'Рейтинговая таблица организаций'!AI51</f>
        <v>600</v>
      </c>
      <c r="X52" s="101">
        <f>ROUND('Рейтинговая таблица организаций'!AJ51*100/Y52, 0)</f>
        <v>95</v>
      </c>
      <c r="Y52" s="101">
        <f>'Рейтинговая таблица организаций'!AK51</f>
        <v>600</v>
      </c>
      <c r="Z52" s="101">
        <f>ROUND('Рейтинговая таблица организаций'!AL51*100/AA52, 0)</f>
        <v>98</v>
      </c>
      <c r="AA52" s="101">
        <f>'Рейтинговая таблица организаций'!AM51</f>
        <v>454</v>
      </c>
      <c r="AB52" s="101">
        <f>ROUND('Рейтинговая таблица организаций'!AR51*100/AC52, 0)</f>
        <v>91</v>
      </c>
      <c r="AC52" s="101">
        <f>'Рейтинговая таблица организаций'!AS51</f>
        <v>600</v>
      </c>
      <c r="AD52" s="101">
        <f>ROUND('Рейтинговая таблица организаций'!AT51*100/AE52, 0)</f>
        <v>84</v>
      </c>
      <c r="AE52" s="101">
        <f>'Рейтинговая таблица организаций'!AU51</f>
        <v>600</v>
      </c>
      <c r="AF52" s="101">
        <f>ROUND('Рейтинговая таблица организаций'!AV51*100/AG52, 0)</f>
        <v>94</v>
      </c>
      <c r="AG52" s="101">
        <f>'Рейтинговая таблица организаций'!AW51</f>
        <v>600</v>
      </c>
    </row>
    <row r="53" spans="1:33" ht="41.4" x14ac:dyDescent="0.25">
      <c r="A53" s="96">
        <f>'Рейтинговая таблица организаций'!A52</f>
        <v>49</v>
      </c>
      <c r="B53" s="101" t="str">
        <f>'Рейтинговая таблица организаций'!B52</f>
        <v>муниципальное бюджетное общеобразовательное учреждение «Средняя школа № 68»</v>
      </c>
      <c r="C53" s="102">
        <f>Лист1!F51</f>
        <v>475</v>
      </c>
      <c r="D53" s="101">
        <f>'Рейтинговая таблица организаций'!C52</f>
        <v>271</v>
      </c>
      <c r="E53" s="103">
        <f t="shared" si="0"/>
        <v>0.57052631578947366</v>
      </c>
      <c r="F53" s="101">
        <f>ROUND('Рейтинговая таблица организаций'!D52*100/G53, 0)</f>
        <v>100</v>
      </c>
      <c r="G53" s="101">
        <f>'Рейтинговая таблица организаций'!E52</f>
        <v>14</v>
      </c>
      <c r="H53" s="101">
        <f>ROUND('Рейтинговая таблица организаций'!F52*100/I53, 0)</f>
        <v>100</v>
      </c>
      <c r="I53" s="101">
        <f>'Рейтинговая таблица организаций'!G52</f>
        <v>45</v>
      </c>
      <c r="J53" s="101">
        <f>'Рейтинговая таблица организаций'!H52</f>
        <v>6</v>
      </c>
      <c r="K53" s="101">
        <f>ROUND('Рейтинговая таблица организаций'!I52*100/L53, 0)</f>
        <v>93</v>
      </c>
      <c r="L53" s="101">
        <f>'Рейтинговая таблица организаций'!J52</f>
        <v>165</v>
      </c>
      <c r="M53" s="101">
        <f>ROUND('Рейтинговая таблица организаций'!K52*100/N53, 0)</f>
        <v>90</v>
      </c>
      <c r="N53" s="101">
        <f>'Рейтинговая таблица организаций'!L52</f>
        <v>212</v>
      </c>
      <c r="O53" s="101">
        <f>'Рейтинговая таблица организаций'!Q52</f>
        <v>5</v>
      </c>
      <c r="P53" s="101">
        <f>'Рейтинговая таблица организаций'!T52</f>
        <v>166</v>
      </c>
      <c r="Q53" s="101">
        <f>'Рейтинговая таблица организаций'!U52</f>
        <v>271</v>
      </c>
      <c r="R53" s="101">
        <f>'Рейтинговая таблица организаций'!Z52</f>
        <v>2</v>
      </c>
      <c r="S53" s="101">
        <f>'Рейтинговая таблица организаций'!AA52</f>
        <v>4</v>
      </c>
      <c r="T53" s="101">
        <f>'Рейтинговая таблица организаций'!AB52</f>
        <v>17</v>
      </c>
      <c r="U53" s="101">
        <f>'Рейтинговая таблица организаций'!AC52</f>
        <v>18</v>
      </c>
      <c r="V53" s="101">
        <f>ROUND('Рейтинговая таблица организаций'!AH52*100/W53, 0)</f>
        <v>80</v>
      </c>
      <c r="W53" s="101">
        <f>'Рейтинговая таблица организаций'!AI52</f>
        <v>271</v>
      </c>
      <c r="X53" s="101">
        <f>ROUND('Рейтинговая таблица организаций'!AJ52*100/Y53, 0)</f>
        <v>83</v>
      </c>
      <c r="Y53" s="101">
        <f>'Рейтинговая таблица организаций'!AK52</f>
        <v>271</v>
      </c>
      <c r="Z53" s="101">
        <f>ROUND('Рейтинговая таблица организаций'!AL52*100/AA53, 0)</f>
        <v>92</v>
      </c>
      <c r="AA53" s="101">
        <f>'Рейтинговая таблица организаций'!AM52</f>
        <v>180</v>
      </c>
      <c r="AB53" s="101">
        <f>ROUND('Рейтинговая таблица организаций'!AR52*100/AC53, 0)</f>
        <v>69</v>
      </c>
      <c r="AC53" s="101">
        <f>'Рейтинговая таблица организаций'!AS52</f>
        <v>271</v>
      </c>
      <c r="AD53" s="101">
        <f>ROUND('Рейтинговая таблица организаций'!AT52*100/AE53, 0)</f>
        <v>80</v>
      </c>
      <c r="AE53" s="101">
        <f>'Рейтинговая таблица организаций'!AU52</f>
        <v>271</v>
      </c>
      <c r="AF53" s="101">
        <f>ROUND('Рейтинговая таблица организаций'!AV52*100/AG53, 0)</f>
        <v>80</v>
      </c>
      <c r="AG53" s="101">
        <f>'Рейтинговая таблица организаций'!AW52</f>
        <v>271</v>
      </c>
    </row>
  </sheetData>
  <mergeCells count="28">
    <mergeCell ref="AB1:AG1"/>
    <mergeCell ref="AF2:AG2"/>
    <mergeCell ref="AD2:AE2"/>
    <mergeCell ref="AB2:AC2"/>
    <mergeCell ref="Z2:AA2"/>
    <mergeCell ref="V1:AA1"/>
    <mergeCell ref="X2:Y2"/>
    <mergeCell ref="V2:W2"/>
    <mergeCell ref="T2:U2"/>
    <mergeCell ref="R1:U1"/>
    <mergeCell ref="P2:Q2"/>
    <mergeCell ref="O1:Q1"/>
    <mergeCell ref="M2:N2"/>
    <mergeCell ref="O2:O3"/>
    <mergeCell ref="R2:R3"/>
    <mergeCell ref="S2:S3"/>
    <mergeCell ref="A1:A3"/>
    <mergeCell ref="B1:B3"/>
    <mergeCell ref="F1:N1"/>
    <mergeCell ref="K2:L2"/>
    <mergeCell ref="C1:C3"/>
    <mergeCell ref="D1:D3"/>
    <mergeCell ref="E1:E3"/>
    <mergeCell ref="F2:F3"/>
    <mergeCell ref="G2:G3"/>
    <mergeCell ref="H2:H3"/>
    <mergeCell ref="I2:I3"/>
    <mergeCell ref="J2:J3"/>
  </mergeCells>
  <pageMargins left="0.70000004768371604" right="0.70000004768371604" top="0.75" bottom="0.75" header="0.30000001192092901" footer="0.30000001192092901"/>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abSelected="1" topLeftCell="A49" workbookViewId="0">
      <selection activeCell="F6" sqref="F6"/>
    </sheetView>
  </sheetViews>
  <sheetFormatPr defaultColWidth="9.109375" defaultRowHeight="14.4" x14ac:dyDescent="0.3"/>
  <cols>
    <col min="2" max="2" width="24.109375" customWidth="1"/>
    <col min="3" max="3" width="18.77734375" customWidth="1"/>
    <col min="4" max="4" width="18.21875" customWidth="1"/>
    <col min="5" max="5" width="8.77734375" customWidth="1"/>
    <col min="6" max="6" width="13.109375" customWidth="1"/>
    <col min="7" max="7" width="14.5546875" customWidth="1"/>
    <col min="8" max="8" width="8.33203125" customWidth="1"/>
    <col min="9" max="9" width="9.21875" customWidth="1"/>
    <col min="10" max="10" width="8.5546875" customWidth="1"/>
  </cols>
  <sheetData>
    <row r="1" spans="1:10" ht="17.399999999999999" x14ac:dyDescent="0.3">
      <c r="A1" s="81" t="s">
        <v>466</v>
      </c>
    </row>
    <row r="2" spans="1:10" ht="96.6" x14ac:dyDescent="0.3">
      <c r="A2" s="10" t="s">
        <v>54</v>
      </c>
      <c r="B2" s="78" t="s">
        <v>467</v>
      </c>
      <c r="C2" s="106" t="s">
        <v>55</v>
      </c>
      <c r="D2" s="106" t="s">
        <v>56</v>
      </c>
      <c r="E2" s="106" t="s">
        <v>57</v>
      </c>
      <c r="F2" s="106" t="s">
        <v>58</v>
      </c>
      <c r="G2" s="106" t="s">
        <v>59</v>
      </c>
      <c r="H2" s="106" t="s">
        <v>60</v>
      </c>
      <c r="I2" s="107" t="s">
        <v>468</v>
      </c>
      <c r="J2" s="108" t="s">
        <v>469</v>
      </c>
    </row>
    <row r="3" spans="1:10" ht="69" x14ac:dyDescent="0.3">
      <c r="A3" s="11">
        <v>1</v>
      </c>
      <c r="B3" s="105" t="str">
        <f>'для таблиц'!B4</f>
        <v>муниципальное бюджетное общеобразовательное учреждение «Средняя школа № 1» (Иваново)</v>
      </c>
      <c r="C3" s="11">
        <f>'Рейтинговая таблица организаций'!P4</f>
        <v>99.2</v>
      </c>
      <c r="D3" s="11">
        <f>'Рейтинговая таблица организаций'!Y4</f>
        <v>93.5</v>
      </c>
      <c r="E3" s="11">
        <f>'Рейтинговая таблица организаций'!AG4</f>
        <v>77.400000000000006</v>
      </c>
      <c r="F3" s="11">
        <f>'Рейтинговая таблица организаций'!AQ4</f>
        <v>94</v>
      </c>
      <c r="G3" s="11">
        <f>'Рейтинговая таблица организаций'!BA4</f>
        <v>92.2</v>
      </c>
      <c r="H3" s="11">
        <f>'Рейтинговая таблица организаций'!BB4</f>
        <v>91.26</v>
      </c>
      <c r="I3" s="11">
        <v>16</v>
      </c>
      <c r="J3" s="12" t="s">
        <v>471</v>
      </c>
    </row>
    <row r="4" spans="1:10" ht="69" x14ac:dyDescent="0.3">
      <c r="A4" s="11">
        <v>2</v>
      </c>
      <c r="B4" s="105" t="str">
        <f>'для таблиц'!B5</f>
        <v>муниципальное бюджетное общеобразовательное учреждение «Средняя школа № 2» (Иваново)</v>
      </c>
      <c r="C4" s="11">
        <f>'Рейтинговая таблица организаций'!P5</f>
        <v>97.2</v>
      </c>
      <c r="D4" s="11">
        <f>'Рейтинговая таблица организаций'!Y5</f>
        <v>86</v>
      </c>
      <c r="E4" s="11">
        <f>'Рейтинговая таблица организаций'!AG5</f>
        <v>94</v>
      </c>
      <c r="F4" s="11">
        <f>'Рейтинговая таблица организаций'!AQ5</f>
        <v>90</v>
      </c>
      <c r="G4" s="11">
        <f>'Рейтинговая таблица организаций'!BA5</f>
        <v>85.5</v>
      </c>
      <c r="H4" s="11">
        <f>'Рейтинговая таблица организаций'!BB5</f>
        <v>90.539999999999992</v>
      </c>
      <c r="I4" s="11">
        <v>19</v>
      </c>
      <c r="J4" s="12" t="s">
        <v>472</v>
      </c>
    </row>
    <row r="5" spans="1:10" ht="69" x14ac:dyDescent="0.3">
      <c r="A5" s="11">
        <v>3</v>
      </c>
      <c r="B5" s="105" t="str">
        <f>'для таблиц'!B6</f>
        <v>муниципальное бюджетное общеобразовательное учреждение «Гимназия № 3» (Иваново)</v>
      </c>
      <c r="C5" s="11">
        <f>'Рейтинговая таблица организаций'!P6</f>
        <v>99.1</v>
      </c>
      <c r="D5" s="11">
        <f>'Рейтинговая таблица организаций'!Y6</f>
        <v>100</v>
      </c>
      <c r="E5" s="11">
        <f>'Рейтинговая таблица организаций'!AG6</f>
        <v>86</v>
      </c>
      <c r="F5" s="11">
        <f>'Рейтинговая таблица организаций'!AQ6</f>
        <v>97.8</v>
      </c>
      <c r="G5" s="11">
        <f>'Рейтинговая таблица организаций'!BA6</f>
        <v>97.5</v>
      </c>
      <c r="H5" s="11">
        <f>'Рейтинговая таблица организаций'!BB6</f>
        <v>96.080000000000013</v>
      </c>
      <c r="I5" s="11">
        <v>5</v>
      </c>
      <c r="J5" s="12" t="s">
        <v>473</v>
      </c>
    </row>
    <row r="6" spans="1:10" ht="69" x14ac:dyDescent="0.3">
      <c r="A6" s="11">
        <v>4</v>
      </c>
      <c r="B6" s="105" t="str">
        <f>'для таблиц'!B7</f>
        <v>муниципальное бюджетное общеобразовательное учреждение «Средняя школа № 4» (Иваново)</v>
      </c>
      <c r="C6" s="11">
        <f>'Рейтинговая таблица организаций'!P7</f>
        <v>96.8</v>
      </c>
      <c r="D6" s="11">
        <f>'Рейтинговая таблица организаций'!Y7</f>
        <v>89.5</v>
      </c>
      <c r="E6" s="11">
        <f>'Рейтинговая таблица организаций'!AG7</f>
        <v>62.3</v>
      </c>
      <c r="F6" s="11">
        <f>'Рейтинговая таблица организаций'!AQ7</f>
        <v>87</v>
      </c>
      <c r="G6" s="11">
        <f>'Рейтинговая таблица организаций'!BA7</f>
        <v>81.3</v>
      </c>
      <c r="H6" s="11">
        <f>'Рейтинговая таблица организаций'!BB7</f>
        <v>83.38000000000001</v>
      </c>
      <c r="I6" s="11" t="s">
        <v>519</v>
      </c>
      <c r="J6" s="12" t="s">
        <v>474</v>
      </c>
    </row>
    <row r="7" spans="1:10" ht="69" x14ac:dyDescent="0.3">
      <c r="A7" s="11">
        <v>5</v>
      </c>
      <c r="B7" s="105" t="str">
        <f>'для таблиц'!B8</f>
        <v>муниципальное бюджетное общеобразовательное учреждение «Средняя школа № 5» (Иваново)</v>
      </c>
      <c r="C7" s="11">
        <f>'Рейтинговая таблица организаций'!P8</f>
        <v>99.4</v>
      </c>
      <c r="D7" s="11">
        <f>'Рейтинговая таблица организаций'!Y8</f>
        <v>99.5</v>
      </c>
      <c r="E7" s="11">
        <f>'Рейтинговая таблица организаций'!AG8</f>
        <v>65.099999999999994</v>
      </c>
      <c r="F7" s="11">
        <f>'Рейтинговая таблица организаций'!AQ8</f>
        <v>99.2</v>
      </c>
      <c r="G7" s="11">
        <f>'Рейтинговая таблица организаций'!BA8</f>
        <v>99.2</v>
      </c>
      <c r="H7" s="11">
        <f>'Рейтинговая таблица организаций'!BB8</f>
        <v>92.47999999999999</v>
      </c>
      <c r="I7" s="11">
        <v>12</v>
      </c>
      <c r="J7" s="12" t="s">
        <v>475</v>
      </c>
    </row>
    <row r="8" spans="1:10" ht="69" x14ac:dyDescent="0.3">
      <c r="A8" s="11">
        <v>6</v>
      </c>
      <c r="B8" s="105" t="str">
        <f>'для таблиц'!B9</f>
        <v>муниципальное бюджетное общеобразовательное учреждение «Лицей № 6» (Иваново)</v>
      </c>
      <c r="C8" s="11">
        <f>'Рейтинговая таблица организаций'!P9</f>
        <v>100</v>
      </c>
      <c r="D8" s="11">
        <f>'Рейтинговая таблица организаций'!Y9</f>
        <v>99.5</v>
      </c>
      <c r="E8" s="11">
        <f>'Рейтинговая таблица организаций'!AG9</f>
        <v>68</v>
      </c>
      <c r="F8" s="11">
        <f>'Рейтинговая таблица организаций'!AQ9</f>
        <v>99.2</v>
      </c>
      <c r="G8" s="11">
        <f>'Рейтинговая таблица организаций'!BA9</f>
        <v>99.3</v>
      </c>
      <c r="H8" s="11">
        <f>'Рейтинговая таблица организаций'!BB9</f>
        <v>93.2</v>
      </c>
      <c r="I8" s="11">
        <v>11</v>
      </c>
      <c r="J8" s="12" t="s">
        <v>476</v>
      </c>
    </row>
    <row r="9" spans="1:10" ht="69" x14ac:dyDescent="0.3">
      <c r="A9" s="11">
        <v>7</v>
      </c>
      <c r="B9" s="105" t="str">
        <f>'для таблиц'!B10</f>
        <v>муниципальное бюджетное общеобразовательное учреждение «Средняя школа № 7» (Иваново)</v>
      </c>
      <c r="C9" s="11">
        <f>'Рейтинговая таблица организаций'!P10</f>
        <v>98.8</v>
      </c>
      <c r="D9" s="11">
        <f>'Рейтинговая таблица организаций'!Y10</f>
        <v>98.5</v>
      </c>
      <c r="E9" s="11">
        <f>'Рейтинговая таблица организаций'!AG10</f>
        <v>72</v>
      </c>
      <c r="F9" s="11">
        <f>'Рейтинговая таблица организаций'!AQ10</f>
        <v>97.4</v>
      </c>
      <c r="G9" s="11">
        <v>100</v>
      </c>
      <c r="H9" s="11">
        <f>'Рейтинговая таблица организаций'!BB10</f>
        <v>93.38000000000001</v>
      </c>
      <c r="I9" s="11">
        <v>10</v>
      </c>
      <c r="J9" s="12" t="s">
        <v>477</v>
      </c>
    </row>
    <row r="10" spans="1:10" ht="69" x14ac:dyDescent="0.3">
      <c r="A10" s="11">
        <v>8</v>
      </c>
      <c r="B10" s="105" t="str">
        <f>'для таблиц'!B11</f>
        <v>муниципальное бюджетное общеобразовательное учреждение «Средняя школа № 8» (Иваново)</v>
      </c>
      <c r="C10" s="11">
        <f>'Рейтинговая таблица организаций'!P11</f>
        <v>96.6</v>
      </c>
      <c r="D10" s="11">
        <f>'Рейтинговая таблица организаций'!Y11</f>
        <v>88</v>
      </c>
      <c r="E10" s="11">
        <f>'Рейтинговая таблица организаций'!AG11</f>
        <v>70</v>
      </c>
      <c r="F10" s="11">
        <f>'Рейтинговая таблица организаций'!AQ11</f>
        <v>85.6</v>
      </c>
      <c r="G10" s="11">
        <f>'Рейтинговая таблица организаций'!BA11</f>
        <v>80.2</v>
      </c>
      <c r="H10" s="11">
        <f>'Рейтинговая таблица организаций'!BB11</f>
        <v>84.08</v>
      </c>
      <c r="I10" s="11">
        <v>35</v>
      </c>
      <c r="J10" s="12" t="s">
        <v>478</v>
      </c>
    </row>
    <row r="11" spans="1:10" ht="69" x14ac:dyDescent="0.3">
      <c r="A11" s="11">
        <v>9</v>
      </c>
      <c r="B11" s="105" t="str">
        <f>'для таблиц'!B12</f>
        <v>муниципальное бюджетное общеобразовательное учреждение «Средняя школа № 9» (Иваново)</v>
      </c>
      <c r="C11" s="11">
        <f>'Рейтинговая таблица организаций'!P12</f>
        <v>95.7</v>
      </c>
      <c r="D11" s="11">
        <f>'Рейтинговая таблица организаций'!Y12</f>
        <v>82.5</v>
      </c>
      <c r="E11" s="11">
        <f>'Рейтинговая таблица организаций'!AG12</f>
        <v>85</v>
      </c>
      <c r="F11" s="11">
        <f>'Рейтинговая таблица организаций'!AQ12</f>
        <v>85.8</v>
      </c>
      <c r="G11" s="11">
        <f>'Рейтинговая таблица организаций'!BA12</f>
        <v>83.1</v>
      </c>
      <c r="H11" s="11">
        <f>'Рейтинговая таблица организаций'!BB12</f>
        <v>86.42</v>
      </c>
      <c r="I11" s="11">
        <v>31</v>
      </c>
      <c r="J11" s="12" t="s">
        <v>479</v>
      </c>
    </row>
    <row r="12" spans="1:10" ht="69" x14ac:dyDescent="0.3">
      <c r="A12" s="11">
        <v>10</v>
      </c>
      <c r="B12" s="105" t="str">
        <f>'для таблиц'!B13</f>
        <v>муниципальное бюджетное общеобразовательное учреждение «Средняя школа № 11» (Иваново)</v>
      </c>
      <c r="C12" s="11">
        <f>'Рейтинговая таблица организаций'!P13</f>
        <v>95.7</v>
      </c>
      <c r="D12" s="11">
        <f>'Рейтинговая таблица организаций'!Y13</f>
        <v>85</v>
      </c>
      <c r="E12" s="11">
        <f>'Рейтинговая таблица организаций'!AG13</f>
        <v>88.3</v>
      </c>
      <c r="F12" s="11">
        <f>'Рейтинговая таблица организаций'!AQ13</f>
        <v>90</v>
      </c>
      <c r="G12" s="11">
        <f>'Рейтинговая таблица организаций'!BA13</f>
        <v>82.2</v>
      </c>
      <c r="H12" s="11">
        <f>'Рейтинговая таблица организаций'!BB13</f>
        <v>88.24</v>
      </c>
      <c r="I12" s="11">
        <v>22</v>
      </c>
      <c r="J12" s="12" t="s">
        <v>480</v>
      </c>
    </row>
    <row r="13" spans="1:10" ht="69" x14ac:dyDescent="0.3">
      <c r="A13" s="11">
        <v>11</v>
      </c>
      <c r="B13" s="105" t="str">
        <f>'для таблиц'!B14</f>
        <v>муниципальное бюджетное общеобразовательное учреждение «Средняя школа № 14» (Иваново)</v>
      </c>
      <c r="C13" s="11">
        <f>'Рейтинговая таблица организаций'!P14</f>
        <v>98.4</v>
      </c>
      <c r="D13" s="11">
        <f>'Рейтинговая таблица организаций'!Y14</f>
        <v>92</v>
      </c>
      <c r="E13" s="11">
        <f>'Рейтинговая таблица организаций'!AG14</f>
        <v>99</v>
      </c>
      <c r="F13" s="11">
        <f>'Рейтинговая таблица организаций'!AQ14</f>
        <v>94</v>
      </c>
      <c r="G13" s="11">
        <f>'Рейтинговая таблица организаций'!BA14</f>
        <v>92.8</v>
      </c>
      <c r="H13" s="11">
        <f>'Рейтинговая таблица организаций'!BB14</f>
        <v>95.24</v>
      </c>
      <c r="I13" s="11">
        <v>6</v>
      </c>
      <c r="J13" s="12" t="s">
        <v>481</v>
      </c>
    </row>
    <row r="14" spans="1:10" ht="82.8" x14ac:dyDescent="0.3">
      <c r="A14" s="11">
        <v>12</v>
      </c>
      <c r="B14" s="105" t="str">
        <f>'для таблиц'!B15</f>
        <v>муниципальное бюджетное общеобразовательное учреждение «Средняя общеобразовательная школа № 15» (Иваново)</v>
      </c>
      <c r="C14" s="11">
        <f>'Рейтинговая таблица организаций'!P15</f>
        <v>95.6</v>
      </c>
      <c r="D14" s="11">
        <f>'Рейтинговая таблица организаций'!Y15</f>
        <v>78.5</v>
      </c>
      <c r="E14" s="11">
        <f>'Рейтинговая таблица организаций'!AG15</f>
        <v>90.3</v>
      </c>
      <c r="F14" s="11">
        <f>'Рейтинговая таблица организаций'!AQ15</f>
        <v>84.4</v>
      </c>
      <c r="G14" s="11">
        <f>'Рейтинговая таблица организаций'!BA15</f>
        <v>75.7</v>
      </c>
      <c r="H14" s="11">
        <f>'Рейтинговая таблица организаций'!BB15</f>
        <v>84.899999999999991</v>
      </c>
      <c r="I14" s="11">
        <v>34</v>
      </c>
      <c r="J14" s="12" t="s">
        <v>482</v>
      </c>
    </row>
    <row r="15" spans="1:10" ht="69" x14ac:dyDescent="0.3">
      <c r="A15" s="11">
        <v>13</v>
      </c>
      <c r="B15" s="105" t="str">
        <f>'для таблиц'!B16</f>
        <v>муниципальное бюджетное общеобразовательное учреждение «Средняя школа № 17" (Иваново)</v>
      </c>
      <c r="C15" s="11">
        <f>'Рейтинговая таблица организаций'!P16</f>
        <v>90.8</v>
      </c>
      <c r="D15" s="11">
        <f>'Рейтинговая таблица организаций'!Y16</f>
        <v>77.5</v>
      </c>
      <c r="E15" s="11">
        <f>'Рейтинговая таблица организаций'!AG16</f>
        <v>36</v>
      </c>
      <c r="F15" s="11">
        <f>'Рейтинговая таблица организаций'!AQ16</f>
        <v>82.6</v>
      </c>
      <c r="G15" s="11">
        <f>'Рейтинговая таблица организаций'!BA16</f>
        <v>72.400000000000006</v>
      </c>
      <c r="H15" s="11">
        <f>'Рейтинговая таблица организаций'!BB16</f>
        <v>71.859999999999985</v>
      </c>
      <c r="I15" s="11">
        <v>48</v>
      </c>
      <c r="J15" s="12" t="s">
        <v>483</v>
      </c>
    </row>
    <row r="16" spans="1:10" ht="69" x14ac:dyDescent="0.3">
      <c r="A16" s="11">
        <v>14</v>
      </c>
      <c r="B16" s="105" t="str">
        <f>'для таблиц'!B17</f>
        <v>муниципальное бюджетное общеобразовательное учреждение «Средняя школа № 18» (Иваново)</v>
      </c>
      <c r="C16" s="11">
        <f>'Рейтинговая таблица организаций'!P17</f>
        <v>99.6</v>
      </c>
      <c r="D16" s="11">
        <f>'Рейтинговая таблица организаций'!Y17</f>
        <v>98.5</v>
      </c>
      <c r="E16" s="11">
        <f>'Рейтинговая таблица организаций'!AG17</f>
        <v>90.5</v>
      </c>
      <c r="F16" s="11">
        <f>'Рейтинговая таблица организаций'!AQ17</f>
        <v>98</v>
      </c>
      <c r="G16" s="11">
        <f>'Рейтинговая таблица организаций'!BA17</f>
        <v>98.5</v>
      </c>
      <c r="H16" s="11">
        <f>'Рейтинговая таблица организаций'!BB17</f>
        <v>97.02000000000001</v>
      </c>
      <c r="I16" s="11">
        <v>4</v>
      </c>
      <c r="J16" s="12" t="s">
        <v>484</v>
      </c>
    </row>
    <row r="17" spans="1:10" ht="69" x14ac:dyDescent="0.3">
      <c r="A17" s="11">
        <v>15</v>
      </c>
      <c r="B17" s="105" t="str">
        <f>'для таблиц'!B18</f>
        <v>муниципальное бюджетное общеобразовательное учреждение «Средняя школа № 19» (Иваново)</v>
      </c>
      <c r="C17" s="11">
        <f>'Рейтинговая таблица организаций'!P18</f>
        <v>94.5</v>
      </c>
      <c r="D17" s="11">
        <f>'Рейтинговая таблица организаций'!Y18</f>
        <v>80</v>
      </c>
      <c r="E17" s="11">
        <f>'Рейтинговая таблица организаций'!AG18</f>
        <v>50</v>
      </c>
      <c r="F17" s="11">
        <f>'Рейтинговая таблица организаций'!AQ18</f>
        <v>87.2</v>
      </c>
      <c r="G17" s="11">
        <f>'Рейтинговая таблица организаций'!BA18</f>
        <v>82.7</v>
      </c>
      <c r="H17" s="11">
        <f>'Рейтинговая таблица организаций'!BB18</f>
        <v>78.88</v>
      </c>
      <c r="I17" s="11">
        <v>44</v>
      </c>
      <c r="J17" s="12" t="s">
        <v>485</v>
      </c>
    </row>
    <row r="18" spans="1:10" ht="69" x14ac:dyDescent="0.3">
      <c r="A18" s="11">
        <v>16</v>
      </c>
      <c r="B18" s="105" t="str">
        <f>'для таблиц'!B19</f>
        <v>муниципальное бюджетное общеобразовательное учреждение «Средняя школа № 20» (Иваново)</v>
      </c>
      <c r="C18" s="11">
        <f>'Рейтинговая таблица организаций'!P19</f>
        <v>97.7</v>
      </c>
      <c r="D18" s="11">
        <f>'Рейтинговая таблица организаций'!Y19</f>
        <v>94.5</v>
      </c>
      <c r="E18" s="11">
        <f>'Рейтинговая таблица организаций'!AG19</f>
        <v>80.2</v>
      </c>
      <c r="F18" s="11">
        <f>'Рейтинговая таблица организаций'!AQ19</f>
        <v>95</v>
      </c>
      <c r="G18" s="11">
        <f>'Рейтинговая таблица организаций'!BA19</f>
        <v>93.6</v>
      </c>
      <c r="H18" s="11">
        <f>'Рейтинговая таблица организаций'!BB19</f>
        <v>92.2</v>
      </c>
      <c r="I18" s="11">
        <v>13</v>
      </c>
      <c r="J18" s="12" t="s">
        <v>486</v>
      </c>
    </row>
    <row r="19" spans="1:10" ht="69" x14ac:dyDescent="0.3">
      <c r="A19" s="11">
        <v>17</v>
      </c>
      <c r="B19" s="105" t="str">
        <f>'для таблиц'!B20</f>
        <v>муниципальное автономное общеобразовательное учреждение лицей № 21 (Иваново)</v>
      </c>
      <c r="C19" s="11">
        <f>'Рейтинговая таблица организаций'!P20</f>
        <v>97.5</v>
      </c>
      <c r="D19" s="11">
        <f>'Рейтинговая таблица организаций'!Y20</f>
        <v>99.5</v>
      </c>
      <c r="E19" s="11">
        <f>'Рейтинговая таблица организаций'!AG20</f>
        <v>76</v>
      </c>
      <c r="F19" s="11">
        <f>'Рейтинговая таблица организаций'!AQ20</f>
        <v>99.6</v>
      </c>
      <c r="G19" s="11">
        <f>'Рейтинговая таблица организаций'!BA20</f>
        <v>98.7</v>
      </c>
      <c r="H19" s="11">
        <f>'Рейтинговая таблица организаций'!BB20</f>
        <v>94.26</v>
      </c>
      <c r="I19" s="11">
        <v>9</v>
      </c>
      <c r="J19" s="12" t="s">
        <v>487</v>
      </c>
    </row>
    <row r="20" spans="1:10" ht="69" x14ac:dyDescent="0.3">
      <c r="A20" s="11">
        <v>18</v>
      </c>
      <c r="B20" s="105" t="str">
        <f>'для таблиц'!B21</f>
        <v>муниципальное бюджетное общеобразовательное учреждение «Лицей № 22» (Иваново)</v>
      </c>
      <c r="C20" s="11">
        <f>'Рейтинговая таблица организаций'!P21</f>
        <v>100</v>
      </c>
      <c r="D20" s="11">
        <f>'Рейтинговая таблица организаций'!Y21</f>
        <v>99</v>
      </c>
      <c r="E20" s="11">
        <f>'Рейтинговая таблица организаций'!AG21</f>
        <v>88</v>
      </c>
      <c r="F20" s="11">
        <f>'Рейтинговая таблица организаций'!AQ21</f>
        <v>99.2</v>
      </c>
      <c r="G20" s="11">
        <f>'Рейтинговая таблица организаций'!BA21</f>
        <v>99</v>
      </c>
      <c r="H20" s="11">
        <f>'Рейтинговая таблица организаций'!BB21</f>
        <v>97.039999999999992</v>
      </c>
      <c r="I20" s="11">
        <v>3</v>
      </c>
      <c r="J20" s="12" t="s">
        <v>488</v>
      </c>
    </row>
    <row r="21" spans="1:10" ht="69" x14ac:dyDescent="0.3">
      <c r="A21" s="11">
        <v>19</v>
      </c>
      <c r="B21" s="105" t="str">
        <f>'для таблиц'!B22</f>
        <v>муниципальное бюджетное общеобразовательное учреждение «Гимназия № 23» (Иваново)</v>
      </c>
      <c r="C21" s="11">
        <f>'Рейтинговая таблица организаций'!P22</f>
        <v>99.2</v>
      </c>
      <c r="D21" s="11">
        <f>'Рейтинговая таблица организаций'!Y22</f>
        <v>98.5</v>
      </c>
      <c r="E21" s="11">
        <f>'Рейтинговая таблица организаций'!AG22</f>
        <v>100</v>
      </c>
      <c r="F21" s="11">
        <f>'Рейтинговая таблица организаций'!AQ22</f>
        <v>99.8</v>
      </c>
      <c r="G21" s="11">
        <f>'Рейтинговая таблица организаций'!BA22</f>
        <v>98.1</v>
      </c>
      <c r="H21" s="11">
        <f>'Рейтинговая таблица организаций'!BB22</f>
        <v>99.12</v>
      </c>
      <c r="I21" s="11">
        <v>1</v>
      </c>
      <c r="J21" s="12" t="s">
        <v>489</v>
      </c>
    </row>
    <row r="22" spans="1:10" ht="69" x14ac:dyDescent="0.3">
      <c r="A22" s="11">
        <v>20</v>
      </c>
      <c r="B22" s="105" t="str">
        <f>'для таблиц'!B23</f>
        <v>муниципальное бюджетное общеобразовательное учреждение «Средняя школа № 24» (Иваново)</v>
      </c>
      <c r="C22" s="11">
        <f>'Рейтинговая таблица организаций'!P23</f>
        <v>94.2</v>
      </c>
      <c r="D22" s="11">
        <f>'Рейтинговая таблица организаций'!Y23</f>
        <v>76.5</v>
      </c>
      <c r="E22" s="11">
        <f>'Рейтинговая таблица организаций'!AG23</f>
        <v>68</v>
      </c>
      <c r="F22" s="11">
        <f>'Рейтинговая таблица организаций'!AQ23</f>
        <v>91.2</v>
      </c>
      <c r="G22" s="11">
        <f>'Рейтинговая таблица организаций'!BA23</f>
        <v>88.8</v>
      </c>
      <c r="H22" s="11">
        <f>'Рейтинговая таблица организаций'!BB23</f>
        <v>83.74</v>
      </c>
      <c r="I22" s="11">
        <v>36</v>
      </c>
      <c r="J22" s="12" t="s">
        <v>490</v>
      </c>
    </row>
    <row r="23" spans="1:10" ht="124.2" x14ac:dyDescent="0.3">
      <c r="A23" s="11">
        <v>21</v>
      </c>
      <c r="B23" s="105" t="str">
        <f>'для таблиц'!B24</f>
        <v>муниципальное бюджетное общеобразовательное учреждение «Средняя школа № 26 с углубленным изучением предметов естественнонаучного цикла» (Иваново)</v>
      </c>
      <c r="C23" s="11">
        <f>'Рейтинговая таблица организаций'!P24</f>
        <v>98.7</v>
      </c>
      <c r="D23" s="11">
        <f>'Рейтинговая таблица организаций'!Y24</f>
        <v>100</v>
      </c>
      <c r="E23" s="11">
        <f>'Рейтинговая таблица организаций'!AG24</f>
        <v>76</v>
      </c>
      <c r="F23" s="11">
        <f>'Рейтинговая таблица организаций'!AQ24</f>
        <v>99</v>
      </c>
      <c r="G23" s="11">
        <f>'Рейтинговая таблица организаций'!BA24</f>
        <v>98.6</v>
      </c>
      <c r="H23" s="11">
        <f>'Рейтинговая таблица организаций'!BB24</f>
        <v>94.46</v>
      </c>
      <c r="I23" s="11">
        <v>8</v>
      </c>
      <c r="J23" s="12" t="s">
        <v>491</v>
      </c>
    </row>
    <row r="24" spans="1:10" ht="69" x14ac:dyDescent="0.3">
      <c r="A24" s="11">
        <v>22</v>
      </c>
      <c r="B24" s="105" t="str">
        <f>'для таблиц'!B25</f>
        <v>муниципальное бюджетное общеобразовательное учреждение «Средняя школа № 28» (Иваново)</v>
      </c>
      <c r="C24" s="11">
        <f>'Рейтинговая таблица организаций'!P25</f>
        <v>91</v>
      </c>
      <c r="D24" s="11">
        <f>'Рейтинговая таблица организаций'!Y25</f>
        <v>79</v>
      </c>
      <c r="E24" s="11">
        <f>'Рейтинговая таблица организаций'!AG25</f>
        <v>38.5</v>
      </c>
      <c r="F24" s="11">
        <f>'Рейтинговая таблица организаций'!AQ25</f>
        <v>91</v>
      </c>
      <c r="G24" s="11">
        <f>'Рейтинговая таблица организаций'!BA25</f>
        <v>84.8</v>
      </c>
      <c r="H24" s="11">
        <f>'Рейтинговая таблица организаций'!BB25</f>
        <v>76.86</v>
      </c>
      <c r="I24" s="11">
        <v>45</v>
      </c>
      <c r="J24" s="12" t="s">
        <v>492</v>
      </c>
    </row>
    <row r="25" spans="1:10" ht="69" x14ac:dyDescent="0.3">
      <c r="A25" s="11">
        <v>23</v>
      </c>
      <c r="B25" s="105" t="str">
        <f>'для таблиц'!B26</f>
        <v>муниципальное бюджетное общеобразовательное учреждение «Средняя школа № 29» (Иваново)</v>
      </c>
      <c r="C25" s="11">
        <f>'Рейтинговая таблица организаций'!P26</f>
        <v>93.2</v>
      </c>
      <c r="D25" s="11">
        <f>'Рейтинговая таблица организаций'!Y26</f>
        <v>73</v>
      </c>
      <c r="E25" s="11">
        <f>'Рейтинговая таблица организаций'!AG26</f>
        <v>72.5</v>
      </c>
      <c r="F25" s="11">
        <f>'Рейтинговая таблица организаций'!AQ26</f>
        <v>74.8</v>
      </c>
      <c r="G25" s="11">
        <f>'Рейтинговая таблица организаций'!BA26</f>
        <v>63.7</v>
      </c>
      <c r="H25" s="11">
        <f>'Рейтинговая таблица организаций'!BB26</f>
        <v>75.44</v>
      </c>
      <c r="I25" s="11">
        <v>46</v>
      </c>
      <c r="J25" s="12" t="s">
        <v>493</v>
      </c>
    </row>
    <row r="26" spans="1:10" ht="69" x14ac:dyDescent="0.3">
      <c r="A26" s="11">
        <v>24</v>
      </c>
      <c r="B26" s="105" t="str">
        <f>'для таблиц'!B27</f>
        <v>муниципальное бюджетное общеобразовательное учреждение «Гимназия № 30» (Иваново)</v>
      </c>
      <c r="C26" s="11">
        <f>'Рейтинговая таблица организаций'!P27</f>
        <v>98.9</v>
      </c>
      <c r="D26" s="11">
        <f>'Рейтинговая таблица организаций'!Y27</f>
        <v>99</v>
      </c>
      <c r="E26" s="11">
        <f>'Рейтинговая таблица организаций'!AG27</f>
        <v>64</v>
      </c>
      <c r="F26" s="11">
        <f>'Рейтинговая таблица организаций'!AQ27</f>
        <v>98</v>
      </c>
      <c r="G26" s="11">
        <f>'Рейтинговая таблица организаций'!BA27</f>
        <v>98.2</v>
      </c>
      <c r="H26" s="11">
        <f>'Рейтинговая таблица организаций'!BB27</f>
        <v>91.61999999999999</v>
      </c>
      <c r="I26" s="11">
        <v>15</v>
      </c>
      <c r="J26" s="12" t="s">
        <v>494</v>
      </c>
    </row>
    <row r="27" spans="1:10" ht="69" x14ac:dyDescent="0.3">
      <c r="A27" s="11">
        <v>25</v>
      </c>
      <c r="B27" s="105" t="str">
        <f>'для таблиц'!B28</f>
        <v>муниципальное бюджетное общеобразовательное учреждение «Гимназия № 32» (Иваново)</v>
      </c>
      <c r="C27" s="11">
        <f>'Рейтинговая таблица организаций'!P28</f>
        <v>99.2</v>
      </c>
      <c r="D27" s="11">
        <f>'Рейтинговая таблица организаций'!Y28</f>
        <v>92</v>
      </c>
      <c r="E27" s="11">
        <f>'Рейтинговая таблица организаций'!AG28</f>
        <v>78.7</v>
      </c>
      <c r="F27" s="11">
        <f>'Рейтинговая таблица организаций'!AQ28</f>
        <v>91.4</v>
      </c>
      <c r="G27" s="11">
        <f>'Рейтинговая таблица организаций'!BA28</f>
        <v>92.2</v>
      </c>
      <c r="H27" s="11">
        <f>'Рейтинговая таблица организаций'!BB28</f>
        <v>90.699999999999989</v>
      </c>
      <c r="I27" s="11">
        <v>17</v>
      </c>
      <c r="J27" s="12" t="s">
        <v>495</v>
      </c>
    </row>
    <row r="28" spans="1:10" ht="69" x14ac:dyDescent="0.3">
      <c r="A28" s="11">
        <v>26</v>
      </c>
      <c r="B28" s="105" t="str">
        <f>'для таблиц'!B29</f>
        <v>муниципальное бюджетное общеобразовательное учреждение «Лицей № 33» (Иваново)</v>
      </c>
      <c r="C28" s="11">
        <f>'Рейтинговая таблица организаций'!P29</f>
        <v>99.6</v>
      </c>
      <c r="D28" s="11">
        <f>'Рейтинговая таблица организаций'!Y29</f>
        <v>100</v>
      </c>
      <c r="E28" s="11">
        <f>'Рейтинговая таблица организаций'!AG29</f>
        <v>94</v>
      </c>
      <c r="F28" s="11">
        <f>'Рейтинговая таблица организаций'!AQ29</f>
        <v>98.4</v>
      </c>
      <c r="G28" s="11">
        <f>'Рейтинговая таблица организаций'!BA29</f>
        <v>99.2</v>
      </c>
      <c r="H28" s="11">
        <f>'Рейтинговая таблица организаций'!BB29</f>
        <v>98.24</v>
      </c>
      <c r="I28" s="11">
        <v>2</v>
      </c>
      <c r="J28" s="12" t="s">
        <v>496</v>
      </c>
    </row>
    <row r="29" spans="1:10" ht="69" x14ac:dyDescent="0.3">
      <c r="A29" s="11">
        <v>27</v>
      </c>
      <c r="B29" s="105" t="str">
        <f>'для таблиц'!B30</f>
        <v>муниципальное бюджетное общеобразовательное учреждение «Средняя школа № 35» (Иваново)</v>
      </c>
      <c r="C29" s="11">
        <f>'Рейтинговая таблица организаций'!P30</f>
        <v>95.3</v>
      </c>
      <c r="D29" s="11">
        <f>'Рейтинговая таблица организаций'!Y30</f>
        <v>96</v>
      </c>
      <c r="E29" s="11">
        <f>'Рейтинговая таблица организаций'!AG30</f>
        <v>52</v>
      </c>
      <c r="F29" s="11">
        <f>'Рейтинговая таблица организаций'!AQ30</f>
        <v>94.8</v>
      </c>
      <c r="G29" s="11">
        <f>'Рейтинговая таблица организаций'!BA30</f>
        <v>92.4</v>
      </c>
      <c r="H29" s="11">
        <f>'Рейтинговая таблица организаций'!BB30</f>
        <v>86.1</v>
      </c>
      <c r="I29" s="11">
        <v>33</v>
      </c>
      <c r="J29" s="12" t="s">
        <v>497</v>
      </c>
    </row>
    <row r="30" spans="1:10" ht="69" x14ac:dyDescent="0.3">
      <c r="A30" s="11">
        <v>28</v>
      </c>
      <c r="B30" s="105" t="str">
        <f>'для таблиц'!B31</f>
        <v>муниципальное бюджетное общеобразовательное учреждение «Гимназия № 36» (Иваново)</v>
      </c>
      <c r="C30" s="11">
        <f>'Рейтинговая таблица организаций'!P31</f>
        <v>96.4</v>
      </c>
      <c r="D30" s="11">
        <f>'Рейтинговая таблица организаций'!Y31</f>
        <v>81</v>
      </c>
      <c r="E30" s="11">
        <f>'Рейтинговая таблица организаций'!AG31</f>
        <v>91.1</v>
      </c>
      <c r="F30" s="11">
        <f>'Рейтинговая таблица организаций'!AQ31</f>
        <v>87</v>
      </c>
      <c r="G30" s="11">
        <f>'Рейтинговая таблица организаций'!BA31</f>
        <v>81.8</v>
      </c>
      <c r="H30" s="11">
        <f>'Рейтинговая таблица организаций'!BB31</f>
        <v>87.460000000000008</v>
      </c>
      <c r="I30" s="11">
        <v>26</v>
      </c>
      <c r="J30" s="12" t="s">
        <v>498</v>
      </c>
    </row>
    <row r="31" spans="1:10" ht="69" x14ac:dyDescent="0.3">
      <c r="A31" s="11">
        <v>29</v>
      </c>
      <c r="B31" s="105" t="str">
        <f>'для таблиц'!B32</f>
        <v>муниципальное бюджетное общеобразовательное учреждение «Средняя школа № 37» (Иваново)</v>
      </c>
      <c r="C31" s="11">
        <f>'Рейтинговая таблица организаций'!P32</f>
        <v>96.8</v>
      </c>
      <c r="D31" s="11">
        <f>'Рейтинговая таблица организаций'!Y32</f>
        <v>80.5</v>
      </c>
      <c r="E31" s="11">
        <f>'Рейтинговая таблица организаций'!AG32</f>
        <v>69.7</v>
      </c>
      <c r="F31" s="11">
        <f>'Рейтинговая таблица организаций'!AQ32</f>
        <v>88.2</v>
      </c>
      <c r="G31" s="11">
        <f>'Рейтинговая таблица организаций'!BA32</f>
        <v>80</v>
      </c>
      <c r="H31" s="11">
        <f>'Рейтинговая таблица организаций'!BB32</f>
        <v>83.039999999999992</v>
      </c>
      <c r="I31" s="11">
        <v>40</v>
      </c>
      <c r="J31" s="12" t="s">
        <v>499</v>
      </c>
    </row>
    <row r="32" spans="1:10" ht="69" x14ac:dyDescent="0.3">
      <c r="A32" s="11">
        <v>30</v>
      </c>
      <c r="B32" s="105" t="str">
        <f>'для таблиц'!B33</f>
        <v>муниципальное бюджетное общеобразовательное учреждение «Средняя школа № 39» (Иваново)</v>
      </c>
      <c r="C32" s="11">
        <f>'Рейтинговая таблица организаций'!P33</f>
        <v>81.400000000000006</v>
      </c>
      <c r="D32" s="11">
        <f>'Рейтинговая таблица организаций'!Y33</f>
        <v>81</v>
      </c>
      <c r="E32" s="11">
        <f>'Рейтинговая таблица организаций'!AG33</f>
        <v>63</v>
      </c>
      <c r="F32" s="11">
        <f>'Рейтинговая таблица организаций'!AQ33</f>
        <v>86.2</v>
      </c>
      <c r="G32" s="11">
        <f>'Рейтинговая таблица организаций'!BA33</f>
        <v>83</v>
      </c>
      <c r="H32" s="11">
        <f>'Рейтинговая таблица организаций'!BB33</f>
        <v>78.92</v>
      </c>
      <c r="I32" s="11">
        <v>43</v>
      </c>
      <c r="J32" s="12" t="s">
        <v>500</v>
      </c>
    </row>
    <row r="33" spans="1:10" ht="69" x14ac:dyDescent="0.3">
      <c r="A33" s="11">
        <v>31</v>
      </c>
      <c r="B33" s="105" t="str">
        <f>'для таблиц'!B34</f>
        <v>муниципальное бюджетное общеобразовательное учреждение «Средняя школа № 41» (Иваново)</v>
      </c>
      <c r="C33" s="11">
        <f>'Рейтинговая таблица организаций'!P34</f>
        <v>98.5</v>
      </c>
      <c r="D33" s="11">
        <f>'Рейтинговая таблица организаций'!Y34</f>
        <v>90.5</v>
      </c>
      <c r="E33" s="11">
        <f>'Рейтинговая таблица организаций'!AG34</f>
        <v>70.2</v>
      </c>
      <c r="F33" s="11">
        <f>'Рейтинговая таблица организаций'!AQ34</f>
        <v>94.4</v>
      </c>
      <c r="G33" s="11">
        <f>'Рейтинговая таблица организаций'!BA34</f>
        <v>92.6</v>
      </c>
      <c r="H33" s="11">
        <f>'Рейтинговая таблица организаций'!BB34</f>
        <v>89.240000000000009</v>
      </c>
      <c r="I33" s="11">
        <v>21</v>
      </c>
      <c r="J33" s="12" t="s">
        <v>501</v>
      </c>
    </row>
    <row r="34" spans="1:10" ht="69" x14ac:dyDescent="0.3">
      <c r="A34" s="11">
        <v>32</v>
      </c>
      <c r="B34" s="105" t="str">
        <f>'для таблиц'!B35</f>
        <v>муниципальное бюджетное общеобразовательное учреждение «Средняя школа № 42» (Иваново)</v>
      </c>
      <c r="C34" s="11">
        <f>'Рейтинговая таблица организаций'!P35</f>
        <v>96.8</v>
      </c>
      <c r="D34" s="11">
        <f>'Рейтинговая таблица организаций'!Y35</f>
        <v>79.5</v>
      </c>
      <c r="E34" s="11">
        <f>'Рейтинговая таблица организаций'!AG35</f>
        <v>68</v>
      </c>
      <c r="F34" s="11">
        <f>'Рейтинговая таблица организаций'!AQ35</f>
        <v>87.8</v>
      </c>
      <c r="G34" s="11">
        <f>'Рейтинговая таблица организаций'!BA35</f>
        <v>84.8</v>
      </c>
      <c r="H34" s="11">
        <f>'Рейтинговая таблица организаций'!BB35</f>
        <v>83.38000000000001</v>
      </c>
      <c r="I34" s="11" t="s">
        <v>519</v>
      </c>
      <c r="J34" s="12" t="s">
        <v>474</v>
      </c>
    </row>
    <row r="35" spans="1:10" ht="69" x14ac:dyDescent="0.3">
      <c r="A35" s="11">
        <v>33</v>
      </c>
      <c r="B35" s="105" t="str">
        <f>'для таблиц'!B36</f>
        <v>муниципальное бюджетное общеобразовательное учреждение «Средняя школа № 43» (Иваново)</v>
      </c>
      <c r="C35" s="11">
        <f>'Рейтинговая таблица организаций'!P36</f>
        <v>98.4</v>
      </c>
      <c r="D35" s="11">
        <f>'Рейтинговая таблица организаций'!Y36</f>
        <v>88.5</v>
      </c>
      <c r="E35" s="11">
        <f>'Рейтинговая таблица организаций'!AG36</f>
        <v>69.599999999999994</v>
      </c>
      <c r="F35" s="11">
        <f>'Рейтинговая таблица организаций'!AQ36</f>
        <v>91.2</v>
      </c>
      <c r="G35" s="11">
        <f>'Рейтинговая таблица организаций'!BA36</f>
        <v>89.4</v>
      </c>
      <c r="H35" s="11">
        <f>'Рейтинговая таблица организаций'!BB36</f>
        <v>87.42</v>
      </c>
      <c r="I35" s="11">
        <v>27</v>
      </c>
      <c r="J35" s="12" t="s">
        <v>502</v>
      </c>
    </row>
    <row r="36" spans="1:10" ht="69" x14ac:dyDescent="0.3">
      <c r="A36" s="11">
        <v>34</v>
      </c>
      <c r="B36" s="105" t="str">
        <f>'для таблиц'!B37</f>
        <v>муниципальное бюджетное общеобразовательное учреждение гимназия № 44 (Иваново)</v>
      </c>
      <c r="C36" s="11">
        <f>'Рейтинговая таблица организаций'!P37</f>
        <v>98</v>
      </c>
      <c r="D36" s="11">
        <f>'Рейтинговая таблица организаций'!Y37</f>
        <v>89</v>
      </c>
      <c r="E36" s="11">
        <f>'Рейтинговая таблица организаций'!AG37</f>
        <v>75.7</v>
      </c>
      <c r="F36" s="11">
        <f>'Рейтинговая таблица организаций'!AQ37</f>
        <v>89.6</v>
      </c>
      <c r="G36" s="11">
        <f>'Рейтинговая таблица организаций'!BA37</f>
        <v>86.8</v>
      </c>
      <c r="H36" s="11">
        <f>'Рейтинговая таблица организаций'!BB37</f>
        <v>87.82</v>
      </c>
      <c r="I36" s="11">
        <v>25</v>
      </c>
      <c r="J36" s="12" t="s">
        <v>503</v>
      </c>
    </row>
    <row r="37" spans="1:10" ht="69" x14ac:dyDescent="0.3">
      <c r="A37" s="11">
        <v>35</v>
      </c>
      <c r="B37" s="105" t="str">
        <f>'для таблиц'!B38</f>
        <v>муниципальное бюджетное общеобразовательное учреждение «Средняя школа № 49» (Иваново)</v>
      </c>
      <c r="C37" s="11">
        <f>'Рейтинговая таблица организаций'!P38</f>
        <v>96.8</v>
      </c>
      <c r="D37" s="11">
        <f>'Рейтинговая таблица организаций'!Y38</f>
        <v>86.5</v>
      </c>
      <c r="E37" s="11">
        <f>'Рейтинговая таблица организаций'!AG38</f>
        <v>68.599999999999994</v>
      </c>
      <c r="F37" s="11">
        <f>'Рейтинговая таблица организаций'!AQ38</f>
        <v>91.6</v>
      </c>
      <c r="G37" s="11">
        <f>'Рейтинговая таблица организаций'!BA38</f>
        <v>87.7</v>
      </c>
      <c r="H37" s="11">
        <f>'Рейтинговая таблица организаций'!BB38</f>
        <v>86.24</v>
      </c>
      <c r="I37" s="11">
        <v>32</v>
      </c>
      <c r="J37" s="12" t="s">
        <v>504</v>
      </c>
    </row>
    <row r="38" spans="1:10" ht="69" x14ac:dyDescent="0.3">
      <c r="A38" s="11">
        <v>36</v>
      </c>
      <c r="B38" s="105" t="str">
        <f>'для таблиц'!B39</f>
        <v>муниципальное бюджетное общеобразовательное учреждение «Средняя школа № 50» (Иваново)</v>
      </c>
      <c r="C38" s="11">
        <f>'Рейтинговая таблица организаций'!P39</f>
        <v>96.9</v>
      </c>
      <c r="D38" s="11">
        <f>'Рейтинговая таблица организаций'!Y39</f>
        <v>96</v>
      </c>
      <c r="E38" s="11">
        <f>'Рейтинговая таблица организаций'!AG39</f>
        <v>78.099999999999994</v>
      </c>
      <c r="F38" s="11">
        <f>'Рейтинговая таблица организаций'!AQ39</f>
        <v>95.2</v>
      </c>
      <c r="G38" s="11">
        <f>'Рейтинговая таблица организаций'!BA39</f>
        <v>92.9</v>
      </c>
      <c r="H38" s="11">
        <f>'Рейтинговая таблица организаций'!BB39</f>
        <v>91.820000000000007</v>
      </c>
      <c r="I38" s="11">
        <v>14</v>
      </c>
      <c r="J38" s="12" t="s">
        <v>505</v>
      </c>
    </row>
    <row r="39" spans="1:10" ht="69" x14ac:dyDescent="0.3">
      <c r="A39" s="11">
        <v>37</v>
      </c>
      <c r="B39" s="105" t="str">
        <f>'для таблиц'!B40</f>
        <v>муниципальное бюджетное общеобразовательное учреждение «Средняя школа № 53» (Иваново)</v>
      </c>
      <c r="C39" s="11">
        <f>'Рейтинговая таблица организаций'!P40</f>
        <v>89.9</v>
      </c>
      <c r="D39" s="11">
        <f>'Рейтинговая таблица организаций'!Y40</f>
        <v>65.5</v>
      </c>
      <c r="E39" s="11">
        <f>'Рейтинговая таблица организаций'!AG40</f>
        <v>44</v>
      </c>
      <c r="F39" s="11">
        <f>'Рейтинговая таблица организаций'!AQ40</f>
        <v>80.2</v>
      </c>
      <c r="G39" s="11">
        <f>'Рейтинговая таблица организаций'!BA40</f>
        <v>68.5</v>
      </c>
      <c r="H39" s="11">
        <f>'Рейтинговая таблица организаций'!BB40</f>
        <v>69.62</v>
      </c>
      <c r="I39" s="11">
        <v>49</v>
      </c>
      <c r="J39" s="12" t="s">
        <v>506</v>
      </c>
    </row>
    <row r="40" spans="1:10" ht="69" x14ac:dyDescent="0.3">
      <c r="A40" s="11">
        <v>38</v>
      </c>
      <c r="B40" s="105" t="str">
        <f>'для таблиц'!B41</f>
        <v>муниципальное бюджетное общеобразовательное учреждение «Средняя школа № 54» (Иваново)</v>
      </c>
      <c r="C40" s="11">
        <f>'Рейтинговая таблица организаций'!P41</f>
        <v>98.8</v>
      </c>
      <c r="D40" s="11">
        <f>'Рейтинговая таблица организаций'!Y41</f>
        <v>91</v>
      </c>
      <c r="E40" s="11">
        <f>'Рейтинговая таблица организаций'!AG41</f>
        <v>56.4</v>
      </c>
      <c r="F40" s="11">
        <f>'Рейтинговая таблица организаций'!AQ41</f>
        <v>95</v>
      </c>
      <c r="G40" s="11">
        <f>'Рейтинговая таблица организаций'!BA41</f>
        <v>93</v>
      </c>
      <c r="H40" s="11">
        <f>'Рейтинговая таблица организаций'!BB41</f>
        <v>86.84</v>
      </c>
      <c r="I40" s="11">
        <v>28</v>
      </c>
      <c r="J40" s="12" t="s">
        <v>507</v>
      </c>
    </row>
    <row r="41" spans="1:10" ht="69" x14ac:dyDescent="0.3">
      <c r="A41" s="11">
        <v>39</v>
      </c>
      <c r="B41" s="105" t="str">
        <f>'для таблиц'!B42</f>
        <v>муниципальное бюджетное общеобразовательное учреждение «Средняя школа № 55» (Иваново)</v>
      </c>
      <c r="C41" s="11">
        <f>'Рейтинговая таблица организаций'!P42</f>
        <v>96.5</v>
      </c>
      <c r="D41" s="11">
        <f>'Рейтинговая таблица организаций'!Y42</f>
        <v>92</v>
      </c>
      <c r="E41" s="11">
        <f>'Рейтинговая таблица организаций'!AG42</f>
        <v>76.7</v>
      </c>
      <c r="F41" s="11">
        <f>'Рейтинговая таблица организаций'!AQ42</f>
        <v>96.2</v>
      </c>
      <c r="G41" s="11">
        <f>'Рейтинговая таблица организаций'!BA42</f>
        <v>91.9</v>
      </c>
      <c r="H41" s="11">
        <f>'Рейтинговая таблица организаций'!BB42</f>
        <v>90.66</v>
      </c>
      <c r="I41" s="11">
        <v>18</v>
      </c>
      <c r="J41" s="12" t="s">
        <v>508</v>
      </c>
    </row>
    <row r="42" spans="1:10" ht="69" x14ac:dyDescent="0.3">
      <c r="A42" s="11">
        <v>40</v>
      </c>
      <c r="B42" s="105" t="str">
        <f>'для таблиц'!B43</f>
        <v>муниципальное бюджетное общеобразовательное учреждение «Средняя школа № 56» (Иваново)</v>
      </c>
      <c r="C42" s="11">
        <f>'Рейтинговая таблица организаций'!P43</f>
        <v>97.7</v>
      </c>
      <c r="D42" s="11">
        <f>'Рейтинговая таблица организаций'!Y43</f>
        <v>90.5</v>
      </c>
      <c r="E42" s="11">
        <f>'Рейтинговая таблица организаций'!AG43</f>
        <v>61.3</v>
      </c>
      <c r="F42" s="11">
        <f>'Рейтинговая таблица организаций'!AQ43</f>
        <v>92.2</v>
      </c>
      <c r="G42" s="11">
        <f>'Рейтинговая таблица организаций'!BA43</f>
        <v>90.9</v>
      </c>
      <c r="H42" s="11">
        <f>'Рейтинговая таблица организаций'!BB43</f>
        <v>86.52000000000001</v>
      </c>
      <c r="I42" s="11">
        <v>30</v>
      </c>
      <c r="J42" s="12" t="s">
        <v>509</v>
      </c>
    </row>
    <row r="43" spans="1:10" ht="69" x14ac:dyDescent="0.3">
      <c r="A43" s="11">
        <v>41</v>
      </c>
      <c r="B43" s="105" t="str">
        <f>'для таблиц'!B44</f>
        <v>муниципальное бюджетное общеобразовательное учреждение «Средняя школа № 58» (Иваново)</v>
      </c>
      <c r="C43" s="11">
        <f>'Рейтинговая таблица организаций'!P44</f>
        <v>98.4</v>
      </c>
      <c r="D43" s="11">
        <f>'Рейтинговая таблица организаций'!Y44</f>
        <v>90.5</v>
      </c>
      <c r="E43" s="11">
        <f>'Рейтинговая таблица организаций'!AG44</f>
        <v>57.9</v>
      </c>
      <c r="F43" s="11">
        <f>'Рейтинговая таблица организаций'!AQ44</f>
        <v>95.2</v>
      </c>
      <c r="G43" s="11">
        <f>'Рейтинговая таблица организаций'!BA44</f>
        <v>92</v>
      </c>
      <c r="H43" s="11">
        <f>'Рейтинговая таблица организаций'!BB44</f>
        <v>86.8</v>
      </c>
      <c r="I43" s="11">
        <v>29</v>
      </c>
      <c r="J43" s="12" t="s">
        <v>510</v>
      </c>
    </row>
    <row r="44" spans="1:10" ht="69" x14ac:dyDescent="0.3">
      <c r="A44" s="11">
        <v>42</v>
      </c>
      <c r="B44" s="105" t="str">
        <f>'для таблиц'!B45</f>
        <v>муниципальное бюджетное общеобразовательное учреждение «Средняя школа № 61» (Иваново)</v>
      </c>
      <c r="C44" s="11">
        <f>'Рейтинговая таблица организаций'!P45</f>
        <v>98.1</v>
      </c>
      <c r="D44" s="11">
        <f>'Рейтинговая таблица организаций'!Y45</f>
        <v>93.5</v>
      </c>
      <c r="E44" s="11">
        <f>'Рейтинговая таблица организаций'!AG45</f>
        <v>57.4</v>
      </c>
      <c r="F44" s="11">
        <f>'Рейтинговая таблица организаций'!AQ45</f>
        <v>96.4</v>
      </c>
      <c r="G44" s="11">
        <f>'Рейтинговая таблица организаций'!BA45</f>
        <v>95.6</v>
      </c>
      <c r="H44" s="11">
        <f>'Рейтинговая таблица организаций'!BB45</f>
        <v>88.2</v>
      </c>
      <c r="I44" s="11" t="s">
        <v>518</v>
      </c>
      <c r="J44" s="12" t="s">
        <v>511</v>
      </c>
    </row>
    <row r="45" spans="1:10" ht="69" x14ac:dyDescent="0.3">
      <c r="A45" s="11">
        <v>43</v>
      </c>
      <c r="B45" s="105" t="str">
        <f>'для таблиц'!B46</f>
        <v>муниципальное бюджетное общеобразовательное учреждение «Средняя школа № 62» (Иваново)</v>
      </c>
      <c r="C45" s="11">
        <f>'Рейтинговая таблица организаций'!P46</f>
        <v>99.3</v>
      </c>
      <c r="D45" s="11">
        <f>'Рейтинговая таблица организаций'!Y46</f>
        <v>97</v>
      </c>
      <c r="E45" s="11">
        <f>'Рейтинговая таблица организаций'!AG46</f>
        <v>83.7</v>
      </c>
      <c r="F45" s="11">
        <f>'Рейтинговая таблица организаций'!AQ46</f>
        <v>98.4</v>
      </c>
      <c r="G45" s="11">
        <f>'Рейтинговая таблица организаций'!BA46</f>
        <v>97</v>
      </c>
      <c r="H45" s="11">
        <f>'Рейтинговая таблица организаций'!BB46</f>
        <v>95.08</v>
      </c>
      <c r="I45" s="11">
        <v>7</v>
      </c>
      <c r="J45" s="12" t="s">
        <v>512</v>
      </c>
    </row>
    <row r="46" spans="1:10" ht="69" x14ac:dyDescent="0.3">
      <c r="A46" s="11">
        <v>44</v>
      </c>
      <c r="B46" s="105" t="str">
        <f>'для таблиц'!B47</f>
        <v>муниципальное бюджетное общеобразовательное учреждение «Средняя школа № 63» (Иваново)</v>
      </c>
      <c r="C46" s="11">
        <f>'Рейтинговая таблица организаций'!P47</f>
        <v>86.1</v>
      </c>
      <c r="D46" s="11">
        <f>'Рейтинговая таблица организаций'!Y47</f>
        <v>76</v>
      </c>
      <c r="E46" s="11">
        <f>'Рейтинговая таблица организаций'!AG47</f>
        <v>53</v>
      </c>
      <c r="F46" s="11">
        <f>'Рейтинговая таблица организаций'!AQ47</f>
        <v>80.599999999999994</v>
      </c>
      <c r="G46" s="11">
        <f>'Рейтинговая таблица организаций'!BA47</f>
        <v>69.5</v>
      </c>
      <c r="H46" s="11">
        <f>'Рейтинговая таблица организаций'!BB47</f>
        <v>73.039999999999992</v>
      </c>
      <c r="I46" s="11">
        <v>47</v>
      </c>
      <c r="J46" s="12" t="s">
        <v>513</v>
      </c>
    </row>
    <row r="47" spans="1:10" ht="69" x14ac:dyDescent="0.3">
      <c r="A47" s="11">
        <v>45</v>
      </c>
      <c r="B47" s="105" t="str">
        <f>'для таблиц'!B48</f>
        <v>муниципальное бюджетное общеобразовательное учреждение «Средняя школа № 64» (Иваново)</v>
      </c>
      <c r="C47" s="11">
        <f>'Рейтинговая таблица организаций'!P48</f>
        <v>97.5</v>
      </c>
      <c r="D47" s="11">
        <f>'Рейтинговая таблица организаций'!Y48</f>
        <v>89</v>
      </c>
      <c r="E47" s="11">
        <f>'Рейтинговая таблица организаций'!AG48</f>
        <v>84.2</v>
      </c>
      <c r="F47" s="11">
        <f>'Рейтинговая таблица организаций'!AQ48</f>
        <v>89.8</v>
      </c>
      <c r="G47" s="11">
        <f>'Рейтинговая таблица организаций'!BA48</f>
        <v>91.2</v>
      </c>
      <c r="H47" s="11">
        <f>'Рейтинговая таблица организаций'!BB48</f>
        <v>90.34</v>
      </c>
      <c r="I47" s="11">
        <v>20</v>
      </c>
      <c r="J47" s="12" t="s">
        <v>514</v>
      </c>
    </row>
    <row r="48" spans="1:10" ht="69" x14ac:dyDescent="0.3">
      <c r="A48" s="11">
        <v>46</v>
      </c>
      <c r="B48" s="105" t="str">
        <f>'для таблиц'!B49</f>
        <v>муниципальное бюджетное общеобразовательное учреждение «Средняя школа № 65» (Иваново)</v>
      </c>
      <c r="C48" s="11">
        <f>'Рейтинговая таблица организаций'!P49</f>
        <v>95.8</v>
      </c>
      <c r="D48" s="11">
        <f>'Рейтинговая таблица организаций'!Y49</f>
        <v>80.5</v>
      </c>
      <c r="E48" s="11">
        <f>'Рейтинговая таблица организаций'!AG49</f>
        <v>68</v>
      </c>
      <c r="F48" s="11">
        <f>'Рейтинговая таблица организаций'!AQ49</f>
        <v>88.8</v>
      </c>
      <c r="G48" s="11">
        <f>'Рейтинговая таблица организаций'!BA49</f>
        <v>83.6</v>
      </c>
      <c r="H48" s="11">
        <f>'Рейтинговая таблица организаций'!BB49</f>
        <v>83.34</v>
      </c>
      <c r="I48" s="11">
        <v>39</v>
      </c>
      <c r="J48" s="12" t="s">
        <v>515</v>
      </c>
    </row>
    <row r="49" spans="1:11" ht="69" x14ac:dyDescent="0.3">
      <c r="A49" s="11">
        <v>47</v>
      </c>
      <c r="B49" s="105" t="str">
        <f>'для таблиц'!B50</f>
        <v>муниципальное бюджетное общеобразовательное учреждение «Средняя школа № 66» (Иваново)</v>
      </c>
      <c r="C49" s="11">
        <f>'Рейтинговая таблица организаций'!P50</f>
        <v>94.1</v>
      </c>
      <c r="D49" s="11">
        <f>'Рейтинговая таблица организаций'!Y50</f>
        <v>81.5</v>
      </c>
      <c r="E49" s="11">
        <f>'Рейтинговая таблица организаций'!AG50</f>
        <v>64.5</v>
      </c>
      <c r="F49" s="11">
        <f>'Рейтинговая таблица организаций'!AQ50</f>
        <v>78</v>
      </c>
      <c r="G49" s="11">
        <f>'Рейтинговая таблица организаций'!BA50</f>
        <v>80.7</v>
      </c>
      <c r="H49" s="11">
        <f>'Рейтинговая таблица организаций'!BB50</f>
        <v>79.760000000000005</v>
      </c>
      <c r="I49" s="11">
        <v>42</v>
      </c>
      <c r="J49" s="12" t="s">
        <v>516</v>
      </c>
    </row>
    <row r="50" spans="1:11" ht="69" x14ac:dyDescent="0.3">
      <c r="A50" s="11">
        <v>48</v>
      </c>
      <c r="B50" s="105" t="str">
        <f>'для таблиц'!B51</f>
        <v>муниципальное бюджетное общеобразовательное учреждение «Лицей № 67» (Иваново)</v>
      </c>
      <c r="C50" s="11">
        <f>'Рейтинговая таблица организаций'!P51</f>
        <v>97.6</v>
      </c>
      <c r="D50" s="11">
        <f>'Рейтинговая таблица организаций'!Y51</f>
        <v>88</v>
      </c>
      <c r="E50" s="11">
        <f>'Рейтинговая таблица организаций'!AG51</f>
        <v>68.7</v>
      </c>
      <c r="F50" s="11">
        <f>'Рейтинговая таблица организаций'!AQ51</f>
        <v>95.6</v>
      </c>
      <c r="G50" s="11">
        <f>'Рейтинговая таблица организаций'!BA51</f>
        <v>91.1</v>
      </c>
      <c r="H50" s="11">
        <f>'Рейтинговая таблица организаций'!BB51</f>
        <v>88.2</v>
      </c>
      <c r="I50" s="11" t="s">
        <v>518</v>
      </c>
      <c r="J50" s="12" t="s">
        <v>511</v>
      </c>
    </row>
    <row r="51" spans="1:11" ht="69" x14ac:dyDescent="0.3">
      <c r="A51" s="11">
        <v>49</v>
      </c>
      <c r="B51" s="105" t="str">
        <f>'для таблиц'!B52</f>
        <v>муниципальное бюджетное общеобразовательное учреждение «Средняя школа № 68» (Иваново)</v>
      </c>
      <c r="C51" s="11">
        <f>'Рейтинговая таблица организаций'!P52</f>
        <v>96.4</v>
      </c>
      <c r="D51" s="11">
        <f>'Рейтинговая таблица организаций'!Y52</f>
        <v>80.5</v>
      </c>
      <c r="E51" s="11">
        <f>'Рейтинговая таблица организаций'!AG52</f>
        <v>72.3</v>
      </c>
      <c r="F51" s="11">
        <f>'Рейтинговая таблица организаций'!AQ52</f>
        <v>83.6</v>
      </c>
      <c r="G51" s="11">
        <f>'Рейтинговая таблица организаций'!BA52</f>
        <v>76.7</v>
      </c>
      <c r="H51" s="11">
        <f>'Рейтинговая таблица организаций'!BB52</f>
        <v>81.899999999999991</v>
      </c>
      <c r="I51" s="11">
        <v>41</v>
      </c>
      <c r="J51" s="12" t="s">
        <v>517</v>
      </c>
    </row>
    <row r="52" spans="1:11" x14ac:dyDescent="0.3">
      <c r="A52" s="14"/>
      <c r="B52" s="90" t="s">
        <v>470</v>
      </c>
      <c r="C52" s="79">
        <f t="shared" ref="C52:H52" si="0">AVERAGE(C3:C51)</f>
        <v>96.491836734693905</v>
      </c>
      <c r="D52" s="79">
        <f t="shared" si="0"/>
        <v>88.642857142857139</v>
      </c>
      <c r="E52" s="79">
        <f t="shared" si="0"/>
        <v>71.916326530612224</v>
      </c>
      <c r="F52" s="79">
        <f t="shared" si="0"/>
        <v>91.542857142857144</v>
      </c>
      <c r="G52" s="79">
        <f t="shared" si="0"/>
        <v>88.379591836734704</v>
      </c>
      <c r="H52" s="79">
        <f t="shared" si="0"/>
        <v>87.395510204081617</v>
      </c>
      <c r="I52" s="15"/>
      <c r="J52" s="14"/>
      <c r="K52" s="14"/>
    </row>
    <row r="53" spans="1:11" x14ac:dyDescent="0.3">
      <c r="A53" s="14"/>
      <c r="B53" s="11"/>
      <c r="C53" s="15"/>
      <c r="D53" s="15"/>
      <c r="E53" s="15"/>
      <c r="F53" s="15"/>
      <c r="G53" s="15"/>
      <c r="H53" s="15"/>
      <c r="I53" s="16"/>
      <c r="J53" s="14"/>
      <c r="K53" s="14"/>
    </row>
    <row r="54" spans="1:11" x14ac:dyDescent="0.3">
      <c r="A54" s="14"/>
      <c r="B54" s="11"/>
      <c r="C54" s="15"/>
      <c r="D54" s="15"/>
      <c r="E54" s="15"/>
      <c r="F54" s="15"/>
      <c r="G54" s="15"/>
      <c r="H54" s="15"/>
      <c r="I54" s="16"/>
      <c r="J54" s="14"/>
      <c r="K54" s="14"/>
    </row>
    <row r="55" spans="1:11" x14ac:dyDescent="0.3">
      <c r="A55" s="14"/>
      <c r="B55" s="18" t="s">
        <v>62</v>
      </c>
      <c r="C55" s="80"/>
      <c r="D55" s="80"/>
      <c r="E55" s="80"/>
      <c r="F55" s="80"/>
      <c r="G55" s="80"/>
      <c r="H55" s="80"/>
      <c r="I55" s="16"/>
      <c r="J55" s="14"/>
      <c r="K55" s="14"/>
    </row>
    <row r="56" spans="1:11" x14ac:dyDescent="0.3">
      <c r="A56" s="14"/>
      <c r="B56" s="19" t="s">
        <v>63</v>
      </c>
      <c r="C56" s="20"/>
      <c r="D56" s="20"/>
      <c r="E56" s="20"/>
      <c r="F56" s="20"/>
      <c r="G56" s="20"/>
      <c r="H56" s="20"/>
      <c r="I56" s="16"/>
      <c r="J56" s="14"/>
      <c r="K56" s="14"/>
    </row>
    <row r="57" spans="1:11" x14ac:dyDescent="0.3">
      <c r="A57" s="14"/>
      <c r="B57" s="19" t="s">
        <v>64</v>
      </c>
      <c r="C57" s="20"/>
      <c r="D57" s="20"/>
      <c r="E57" s="20"/>
      <c r="F57" s="20"/>
      <c r="G57" s="20"/>
      <c r="H57" s="20"/>
      <c r="I57" s="16"/>
      <c r="J57" s="14"/>
      <c r="K57" s="14"/>
    </row>
    <row r="58" spans="1:11" ht="28.2" x14ac:dyDescent="0.3">
      <c r="A58" s="14"/>
      <c r="B58" s="19" t="s">
        <v>65</v>
      </c>
      <c r="C58" s="20"/>
      <c r="D58" s="20"/>
      <c r="E58" s="20"/>
      <c r="F58" s="20"/>
      <c r="G58" s="20"/>
      <c r="H58" s="20"/>
      <c r="I58" s="16"/>
      <c r="J58" s="14"/>
      <c r="K58" s="14"/>
    </row>
    <row r="59" spans="1:11" ht="28.2" x14ac:dyDescent="0.3">
      <c r="A59" s="14"/>
      <c r="B59" s="19" t="s">
        <v>66</v>
      </c>
      <c r="C59" s="20"/>
      <c r="D59" s="20"/>
      <c r="E59" s="20"/>
      <c r="F59" s="20"/>
      <c r="G59" s="20"/>
      <c r="H59" s="20"/>
      <c r="I59" s="16"/>
      <c r="J59" s="14"/>
      <c r="K59" s="14"/>
    </row>
    <row r="60" spans="1:11" x14ac:dyDescent="0.3">
      <c r="A60" s="14"/>
      <c r="B60" s="19" t="s">
        <v>67</v>
      </c>
      <c r="C60" s="20"/>
      <c r="D60" s="20"/>
      <c r="E60" s="20"/>
      <c r="F60" s="20"/>
      <c r="G60" s="20"/>
      <c r="H60" s="20"/>
      <c r="I60" s="16"/>
      <c r="J60" s="14"/>
      <c r="K60" s="14"/>
    </row>
    <row r="61" spans="1:11" x14ac:dyDescent="0.3">
      <c r="A61" s="14"/>
      <c r="B61" s="11"/>
      <c r="C61" s="15"/>
      <c r="D61" s="15"/>
      <c r="E61" s="15"/>
      <c r="F61" s="15"/>
      <c r="G61" s="15"/>
      <c r="H61" s="15"/>
      <c r="I61" s="16"/>
      <c r="J61" s="14"/>
      <c r="K61" s="14"/>
    </row>
    <row r="62" spans="1:11" x14ac:dyDescent="0.3">
      <c r="A62" s="14"/>
      <c r="B62" s="11"/>
      <c r="C62" s="15"/>
      <c r="D62" s="15"/>
      <c r="E62" s="15"/>
      <c r="F62" s="15"/>
      <c r="G62" s="15"/>
      <c r="H62" s="15"/>
      <c r="I62" s="16"/>
      <c r="J62" s="14"/>
      <c r="K62" s="14"/>
    </row>
    <row r="63" spans="1:11" x14ac:dyDescent="0.3">
      <c r="A63" s="14"/>
      <c r="B63" s="11"/>
      <c r="C63" s="15"/>
      <c r="D63" s="15"/>
      <c r="E63" s="15"/>
      <c r="F63" s="15"/>
      <c r="G63" s="15"/>
      <c r="H63" s="15"/>
      <c r="I63" s="16"/>
      <c r="J63" s="14"/>
      <c r="K63" s="14"/>
    </row>
    <row r="64" spans="1:11" x14ac:dyDescent="0.3">
      <c r="A64" s="17"/>
      <c r="I64" s="14"/>
    </row>
    <row r="72" spans="3:8" x14ac:dyDescent="0.3">
      <c r="C72" s="21"/>
      <c r="D72" s="21"/>
      <c r="E72" s="21"/>
      <c r="F72" s="21"/>
      <c r="G72" s="21"/>
      <c r="H72" s="4"/>
    </row>
  </sheetData>
  <pageMargins left="0.70000004768371604" right="0.70000004768371604" top="0.75" bottom="0.75" header="0.30000001192092901" footer="0.30000001192092901"/>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defaultColWidth="9.109375" defaultRowHeight="14.4" x14ac:dyDescent="0.3"/>
  <cols>
    <col min="1" max="1" width="9.109375" bestFit="1" customWidth="1"/>
    <col min="2" max="2" width="46.5546875" customWidth="1"/>
  </cols>
  <sheetData>
    <row r="1" spans="1:9" ht="83.4" x14ac:dyDescent="0.3">
      <c r="A1" s="22" t="s">
        <v>54</v>
      </c>
      <c r="B1" s="22" t="s">
        <v>1</v>
      </c>
      <c r="C1" s="23" t="s">
        <v>68</v>
      </c>
      <c r="D1" s="23" t="s">
        <v>69</v>
      </c>
      <c r="E1" s="23" t="s">
        <v>57</v>
      </c>
      <c r="F1" s="23" t="s">
        <v>70</v>
      </c>
      <c r="G1" s="23" t="s">
        <v>71</v>
      </c>
      <c r="H1" s="23" t="s">
        <v>60</v>
      </c>
      <c r="I1" s="24" t="s">
        <v>61</v>
      </c>
    </row>
    <row r="2" spans="1:9" ht="28.2" x14ac:dyDescent="0.3">
      <c r="A2" s="25">
        <v>26</v>
      </c>
      <c r="B2" s="25" t="s">
        <v>72</v>
      </c>
      <c r="C2" s="25">
        <v>99.2</v>
      </c>
      <c r="D2" s="25">
        <v>98.5</v>
      </c>
      <c r="E2" s="25">
        <v>100</v>
      </c>
      <c r="F2" s="25">
        <v>99.8</v>
      </c>
      <c r="G2" s="25">
        <v>98.1</v>
      </c>
      <c r="H2" s="25">
        <v>99.12</v>
      </c>
      <c r="I2" s="25">
        <v>1</v>
      </c>
    </row>
    <row r="3" spans="1:9" ht="28.2" x14ac:dyDescent="0.3">
      <c r="A3" s="26">
        <v>33</v>
      </c>
      <c r="B3" s="26" t="s">
        <v>73</v>
      </c>
      <c r="C3" s="26">
        <v>99.6</v>
      </c>
      <c r="D3" s="26">
        <v>100</v>
      </c>
      <c r="E3" s="26">
        <v>94</v>
      </c>
      <c r="F3" s="26">
        <v>98.4</v>
      </c>
      <c r="G3" s="26">
        <v>99.2</v>
      </c>
      <c r="H3" s="26">
        <v>98.24</v>
      </c>
      <c r="I3" s="26">
        <v>2</v>
      </c>
    </row>
    <row r="4" spans="1:9" ht="42" x14ac:dyDescent="0.3">
      <c r="A4" s="26">
        <v>239</v>
      </c>
      <c r="B4" s="26" t="s">
        <v>74</v>
      </c>
      <c r="C4" s="26">
        <v>99.6</v>
      </c>
      <c r="D4" s="26">
        <v>99.5</v>
      </c>
      <c r="E4" s="26">
        <v>93.2</v>
      </c>
      <c r="F4" s="26">
        <v>99.2</v>
      </c>
      <c r="G4" s="26">
        <v>99.2</v>
      </c>
      <c r="H4" s="26">
        <v>98.14</v>
      </c>
      <c r="I4" s="26">
        <v>3</v>
      </c>
    </row>
    <row r="5" spans="1:9" ht="42" x14ac:dyDescent="0.3">
      <c r="A5" s="26">
        <v>248</v>
      </c>
      <c r="B5" s="26" t="s">
        <v>75</v>
      </c>
      <c r="C5" s="26">
        <v>100</v>
      </c>
      <c r="D5" s="26">
        <v>100</v>
      </c>
      <c r="E5" s="26">
        <v>88</v>
      </c>
      <c r="F5" s="26">
        <v>100</v>
      </c>
      <c r="G5" s="26">
        <v>100</v>
      </c>
      <c r="H5" s="26">
        <v>97.6</v>
      </c>
      <c r="I5" s="26">
        <v>4</v>
      </c>
    </row>
    <row r="6" spans="1:9" ht="28.2" x14ac:dyDescent="0.3">
      <c r="A6" s="26">
        <v>25</v>
      </c>
      <c r="B6" s="26" t="s">
        <v>76</v>
      </c>
      <c r="C6" s="26">
        <v>100</v>
      </c>
      <c r="D6" s="26">
        <v>99</v>
      </c>
      <c r="E6" s="26">
        <v>88</v>
      </c>
      <c r="F6" s="26">
        <v>99.2</v>
      </c>
      <c r="G6" s="26">
        <v>99</v>
      </c>
      <c r="H6" s="26">
        <v>97.04</v>
      </c>
      <c r="I6" s="26">
        <v>5</v>
      </c>
    </row>
    <row r="7" spans="1:9" ht="28.2" x14ac:dyDescent="0.3">
      <c r="A7" s="26">
        <v>21</v>
      </c>
      <c r="B7" s="26" t="s">
        <v>77</v>
      </c>
      <c r="C7" s="26">
        <v>99.6</v>
      </c>
      <c r="D7" s="26">
        <v>98.5</v>
      </c>
      <c r="E7" s="26">
        <v>90.5</v>
      </c>
      <c r="F7" s="26">
        <v>98</v>
      </c>
      <c r="G7" s="26">
        <v>98.5</v>
      </c>
      <c r="H7" s="26">
        <v>97.02</v>
      </c>
      <c r="I7" s="26">
        <v>6</v>
      </c>
    </row>
    <row r="8" spans="1:9" ht="28.2" x14ac:dyDescent="0.3">
      <c r="A8" s="26">
        <v>179</v>
      </c>
      <c r="B8" s="26" t="s">
        <v>78</v>
      </c>
      <c r="C8" s="26">
        <v>100</v>
      </c>
      <c r="D8" s="26">
        <v>98.5</v>
      </c>
      <c r="E8" s="26">
        <v>88</v>
      </c>
      <c r="F8" s="26">
        <v>99</v>
      </c>
      <c r="G8" s="26">
        <v>99</v>
      </c>
      <c r="H8" s="26">
        <v>96.9</v>
      </c>
      <c r="I8" s="26">
        <v>7</v>
      </c>
    </row>
    <row r="9" spans="1:9" ht="42" x14ac:dyDescent="0.3">
      <c r="A9" s="26">
        <v>237</v>
      </c>
      <c r="B9" s="26" t="s">
        <v>79</v>
      </c>
      <c r="C9" s="26">
        <v>100</v>
      </c>
      <c r="D9" s="26">
        <v>98</v>
      </c>
      <c r="E9" s="26">
        <v>88</v>
      </c>
      <c r="F9" s="26">
        <v>99.6</v>
      </c>
      <c r="G9" s="26">
        <v>98.4</v>
      </c>
      <c r="H9" s="26">
        <v>96.8</v>
      </c>
      <c r="I9" s="26">
        <v>8</v>
      </c>
    </row>
    <row r="10" spans="1:9" ht="42" x14ac:dyDescent="0.3">
      <c r="A10" s="26">
        <v>207</v>
      </c>
      <c r="B10" s="26" t="s">
        <v>80</v>
      </c>
      <c r="C10" s="26">
        <v>99.2</v>
      </c>
      <c r="D10" s="26">
        <v>94</v>
      </c>
      <c r="E10" s="26">
        <v>98.8</v>
      </c>
      <c r="F10" s="26">
        <v>95.6</v>
      </c>
      <c r="G10" s="26">
        <v>96.2</v>
      </c>
      <c r="H10" s="26">
        <v>96.76</v>
      </c>
      <c r="I10" s="26">
        <v>9</v>
      </c>
    </row>
    <row r="11" spans="1:9" ht="28.2" x14ac:dyDescent="0.3">
      <c r="A11" s="26">
        <v>187</v>
      </c>
      <c r="B11" s="26" t="s">
        <v>81</v>
      </c>
      <c r="C11" s="26">
        <v>98.1</v>
      </c>
      <c r="D11" s="26">
        <v>97.5</v>
      </c>
      <c r="E11" s="26">
        <v>92.6</v>
      </c>
      <c r="F11" s="26">
        <v>97.6</v>
      </c>
      <c r="G11" s="26">
        <v>97.2</v>
      </c>
      <c r="H11" s="26">
        <v>96.6</v>
      </c>
      <c r="I11" s="26">
        <v>10</v>
      </c>
    </row>
  </sheetData>
  <autoFilter ref="A1:I11"/>
  <pageMargins left="0.70000004768371604" right="0.70000004768371604" top="0.75" bottom="0.75" header="0.30000001192092901" footer="0.300000011920929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topLeftCell="R1" workbookViewId="0">
      <selection activeCell="L5" sqref="L5"/>
    </sheetView>
  </sheetViews>
  <sheetFormatPr defaultColWidth="9.109375" defaultRowHeight="13.8" x14ac:dyDescent="0.25"/>
  <cols>
    <col min="1" max="2" width="9.109375" style="5" bestFit="1" customWidth="1"/>
    <col min="3" max="3" width="8.44140625" style="5" customWidth="1"/>
    <col min="4" max="4" width="8.5546875" style="5" customWidth="1"/>
    <col min="5" max="7" width="6.109375" style="5" customWidth="1"/>
    <col min="8" max="8" width="8" style="5" customWidth="1"/>
    <col min="9" max="9" width="9.33203125" style="5" customWidth="1"/>
    <col min="10" max="17" width="6.109375" style="5" customWidth="1"/>
    <col min="18" max="18" width="6.88671875" style="27" customWidth="1"/>
    <col min="19" max="19" width="26.88671875" style="27" customWidth="1"/>
    <col min="20" max="20" width="12.5546875" style="5" customWidth="1"/>
    <col min="21" max="26" width="7.88671875" style="5" customWidth="1"/>
    <col min="27" max="27" width="8.88671875" style="5" customWidth="1"/>
    <col min="28" max="29" width="7.88671875" style="5" customWidth="1"/>
    <col min="30" max="30" width="8.109375" style="5" customWidth="1"/>
    <col min="31" max="31" width="9.109375" style="5" bestFit="1" customWidth="1"/>
    <col min="32" max="16384" width="9.109375" style="5"/>
  </cols>
  <sheetData>
    <row r="1" spans="1:29" x14ac:dyDescent="0.25">
      <c r="A1" s="5" t="s">
        <v>82</v>
      </c>
      <c r="B1" s="5" t="s">
        <v>83</v>
      </c>
      <c r="C1" s="5" t="s">
        <v>84</v>
      </c>
      <c r="D1" s="5" t="s">
        <v>85</v>
      </c>
      <c r="E1" s="5" t="s">
        <v>86</v>
      </c>
      <c r="F1" s="5" t="s">
        <v>87</v>
      </c>
      <c r="G1" s="5" t="s">
        <v>88</v>
      </c>
      <c r="H1" s="5" t="s">
        <v>89</v>
      </c>
      <c r="I1" s="5" t="s">
        <v>90</v>
      </c>
      <c r="J1" s="5" t="s">
        <v>91</v>
      </c>
      <c r="K1" s="5" t="s">
        <v>92</v>
      </c>
      <c r="L1" s="5" t="s">
        <v>93</v>
      </c>
      <c r="M1" s="5" t="s">
        <v>94</v>
      </c>
      <c r="N1" s="5" t="s">
        <v>95</v>
      </c>
      <c r="O1" s="5" t="s">
        <v>96</v>
      </c>
      <c r="P1" s="5" t="s">
        <v>97</v>
      </c>
      <c r="R1" s="28" t="s">
        <v>54</v>
      </c>
      <c r="S1" s="105" t="s">
        <v>98</v>
      </c>
      <c r="T1" s="29" t="s">
        <v>99</v>
      </c>
      <c r="U1" s="29" t="s">
        <v>100</v>
      </c>
      <c r="V1" s="29" t="s">
        <v>101</v>
      </c>
      <c r="W1" s="29" t="s">
        <v>102</v>
      </c>
      <c r="X1" s="29" t="s">
        <v>103</v>
      </c>
      <c r="Y1" s="29" t="s">
        <v>104</v>
      </c>
      <c r="Z1" s="29" t="s">
        <v>105</v>
      </c>
      <c r="AA1" s="29" t="s">
        <v>106</v>
      </c>
      <c r="AB1" s="29" t="s">
        <v>107</v>
      </c>
      <c r="AC1" s="29" t="s">
        <v>108</v>
      </c>
    </row>
    <row r="2" spans="1:29" ht="55.2" x14ac:dyDescent="0.25">
      <c r="A2" s="100">
        <v>8</v>
      </c>
      <c r="B2" s="100">
        <v>556</v>
      </c>
      <c r="C2" s="100">
        <v>479</v>
      </c>
      <c r="D2" s="100">
        <v>467</v>
      </c>
      <c r="E2" s="100">
        <v>483</v>
      </c>
      <c r="F2" s="100">
        <v>471</v>
      </c>
      <c r="G2" s="100">
        <v>484</v>
      </c>
      <c r="H2" s="100">
        <v>23</v>
      </c>
      <c r="I2" s="100">
        <v>21</v>
      </c>
      <c r="J2" s="100">
        <v>512</v>
      </c>
      <c r="K2" s="100">
        <v>521</v>
      </c>
      <c r="L2" s="100">
        <v>470</v>
      </c>
      <c r="M2" s="100">
        <v>460</v>
      </c>
      <c r="N2" s="100">
        <v>507</v>
      </c>
      <c r="O2" s="100">
        <v>513</v>
      </c>
      <c r="P2" s="100">
        <v>517</v>
      </c>
      <c r="Q2" s="100"/>
      <c r="R2" s="111">
        <v>1</v>
      </c>
      <c r="S2" s="105" t="str">
        <f>Лист1!E3</f>
        <v>муниципальное бюджетное общеобразовательное учреждение «Средняя школа № 1»</v>
      </c>
      <c r="T2" s="9">
        <f t="shared" ref="T2:T50" si="0">F2/E2</f>
        <v>0.97515527950310554</v>
      </c>
      <c r="U2" s="9">
        <f t="shared" ref="U2:U50" si="1">D2/C2</f>
        <v>0.97494780793319413</v>
      </c>
      <c r="V2" s="9">
        <f t="shared" ref="V2:V50" si="2">G2/$B2</f>
        <v>0.87050359712230219</v>
      </c>
      <c r="W2" s="9">
        <f t="shared" ref="W2:W50" si="3">I2/H2</f>
        <v>0.91304347826086951</v>
      </c>
      <c r="X2" s="9">
        <f t="shared" ref="X2:X50" si="4">J2/$B2</f>
        <v>0.92086330935251803</v>
      </c>
      <c r="Y2" s="9">
        <f t="shared" ref="Y2:Y50" si="5">K2/$B2</f>
        <v>0.93705035971223016</v>
      </c>
      <c r="Z2" s="9">
        <f t="shared" ref="Z2:Z50" si="6">M2/L2</f>
        <v>0.97872340425531912</v>
      </c>
      <c r="AA2" s="9">
        <f t="shared" ref="AA2:AA50" si="7">N2/$B2</f>
        <v>0.91187050359712229</v>
      </c>
      <c r="AB2" s="9">
        <f t="shared" ref="AB2:AB50" si="8">O2/$B2</f>
        <v>0.92266187050359716</v>
      </c>
      <c r="AC2" s="9">
        <f t="shared" ref="AC2:AC50" si="9">P2/$B2</f>
        <v>0.92985611510791366</v>
      </c>
    </row>
    <row r="3" spans="1:29" ht="55.2" x14ac:dyDescent="0.25">
      <c r="A3" s="100">
        <v>9</v>
      </c>
      <c r="B3" s="100">
        <v>338</v>
      </c>
      <c r="C3" s="100">
        <v>245</v>
      </c>
      <c r="D3" s="100">
        <v>230</v>
      </c>
      <c r="E3" s="100">
        <v>271</v>
      </c>
      <c r="F3" s="100">
        <v>249</v>
      </c>
      <c r="G3" s="100">
        <v>245</v>
      </c>
      <c r="H3" s="100">
        <v>10</v>
      </c>
      <c r="I3" s="100">
        <v>8</v>
      </c>
      <c r="J3" s="100">
        <v>303</v>
      </c>
      <c r="K3" s="100">
        <v>294</v>
      </c>
      <c r="L3" s="100">
        <v>216</v>
      </c>
      <c r="M3" s="100">
        <v>208</v>
      </c>
      <c r="N3" s="100">
        <v>271</v>
      </c>
      <c r="O3" s="100">
        <v>303</v>
      </c>
      <c r="P3" s="100">
        <v>294</v>
      </c>
      <c r="Q3" s="100"/>
      <c r="R3" s="111">
        <v>2</v>
      </c>
      <c r="S3" s="105" t="str">
        <f>Лист1!E4</f>
        <v>муниципальное бюджетное общеобразовательное учреждение «Средняя школа № 2»</v>
      </c>
      <c r="T3" s="9">
        <f t="shared" si="0"/>
        <v>0.91881918819188191</v>
      </c>
      <c r="U3" s="9">
        <f t="shared" si="1"/>
        <v>0.93877551020408168</v>
      </c>
      <c r="V3" s="9">
        <f t="shared" si="2"/>
        <v>0.7248520710059172</v>
      </c>
      <c r="W3" s="9">
        <f t="shared" si="3"/>
        <v>0.8</v>
      </c>
      <c r="X3" s="9">
        <f t="shared" si="4"/>
        <v>0.89644970414201186</v>
      </c>
      <c r="Y3" s="9">
        <f t="shared" si="5"/>
        <v>0.86982248520710059</v>
      </c>
      <c r="Z3" s="9">
        <f t="shared" si="6"/>
        <v>0.96296296296296291</v>
      </c>
      <c r="AA3" s="9">
        <f t="shared" si="7"/>
        <v>0.80177514792899407</v>
      </c>
      <c r="AB3" s="9">
        <f t="shared" si="8"/>
        <v>0.89644970414201186</v>
      </c>
      <c r="AC3" s="9">
        <f t="shared" si="9"/>
        <v>0.86982248520710059</v>
      </c>
    </row>
    <row r="4" spans="1:29" ht="41.4" x14ac:dyDescent="0.25">
      <c r="A4" s="100">
        <v>10</v>
      </c>
      <c r="B4" s="100">
        <v>225</v>
      </c>
      <c r="C4" s="100">
        <v>206</v>
      </c>
      <c r="D4" s="100">
        <v>205</v>
      </c>
      <c r="E4" s="100">
        <v>219</v>
      </c>
      <c r="F4" s="100">
        <v>218</v>
      </c>
      <c r="G4" s="100">
        <v>224</v>
      </c>
      <c r="H4" s="100">
        <v>14</v>
      </c>
      <c r="I4" s="100">
        <v>14</v>
      </c>
      <c r="J4" s="100">
        <v>221</v>
      </c>
      <c r="K4" s="100">
        <v>219</v>
      </c>
      <c r="L4" s="100">
        <v>202</v>
      </c>
      <c r="M4" s="100">
        <v>199</v>
      </c>
      <c r="N4" s="100">
        <v>220</v>
      </c>
      <c r="O4" s="100">
        <v>221</v>
      </c>
      <c r="P4" s="100">
        <v>219</v>
      </c>
      <c r="Q4" s="100"/>
      <c r="R4" s="111">
        <v>3</v>
      </c>
      <c r="S4" s="105" t="str">
        <f>Лист1!E5</f>
        <v>муниципальное бюджетное общеобразовательное учреждение «Гимназия № 3»</v>
      </c>
      <c r="T4" s="9">
        <f t="shared" si="0"/>
        <v>0.99543378995433784</v>
      </c>
      <c r="U4" s="9">
        <f t="shared" si="1"/>
        <v>0.99514563106796117</v>
      </c>
      <c r="V4" s="9">
        <f t="shared" si="2"/>
        <v>0.99555555555555553</v>
      </c>
      <c r="W4" s="9">
        <f t="shared" si="3"/>
        <v>1</v>
      </c>
      <c r="X4" s="9">
        <f t="shared" si="4"/>
        <v>0.98222222222222222</v>
      </c>
      <c r="Y4" s="9">
        <f t="shared" si="5"/>
        <v>0.97333333333333338</v>
      </c>
      <c r="Z4" s="9">
        <f t="shared" si="6"/>
        <v>0.98514851485148514</v>
      </c>
      <c r="AA4" s="9">
        <f t="shared" si="7"/>
        <v>0.97777777777777775</v>
      </c>
      <c r="AB4" s="9">
        <f t="shared" si="8"/>
        <v>0.98222222222222222</v>
      </c>
      <c r="AC4" s="9">
        <f t="shared" si="9"/>
        <v>0.97333333333333338</v>
      </c>
    </row>
    <row r="5" spans="1:29" ht="55.2" x14ac:dyDescent="0.25">
      <c r="A5" s="100">
        <v>11</v>
      </c>
      <c r="B5" s="100">
        <v>305</v>
      </c>
      <c r="C5" s="100">
        <v>241</v>
      </c>
      <c r="D5" s="100">
        <v>229</v>
      </c>
      <c r="E5" s="100">
        <v>273</v>
      </c>
      <c r="F5" s="100">
        <v>243</v>
      </c>
      <c r="G5" s="100">
        <v>240</v>
      </c>
      <c r="H5" s="100">
        <v>35</v>
      </c>
      <c r="I5" s="100">
        <v>26</v>
      </c>
      <c r="J5" s="100">
        <v>258</v>
      </c>
      <c r="K5" s="100">
        <v>259</v>
      </c>
      <c r="L5" s="100">
        <v>231</v>
      </c>
      <c r="M5" s="100">
        <v>220</v>
      </c>
      <c r="N5" s="100">
        <v>251</v>
      </c>
      <c r="O5" s="100">
        <v>247</v>
      </c>
      <c r="P5" s="100">
        <v>247</v>
      </c>
      <c r="Q5" s="100"/>
      <c r="R5" s="111">
        <v>4</v>
      </c>
      <c r="S5" s="105" t="str">
        <f>Лист1!E6</f>
        <v>муниципальное бюджетное общеобразовательное учреждение «Средняя школа № 4»</v>
      </c>
      <c r="T5" s="9">
        <f t="shared" si="0"/>
        <v>0.89010989010989006</v>
      </c>
      <c r="U5" s="9">
        <f t="shared" si="1"/>
        <v>0.950207468879668</v>
      </c>
      <c r="V5" s="9">
        <f t="shared" si="2"/>
        <v>0.78688524590163933</v>
      </c>
      <c r="W5" s="9">
        <f t="shared" si="3"/>
        <v>0.74285714285714288</v>
      </c>
      <c r="X5" s="9">
        <f t="shared" si="4"/>
        <v>0.84590163934426232</v>
      </c>
      <c r="Y5" s="9">
        <f t="shared" si="5"/>
        <v>0.84918032786885245</v>
      </c>
      <c r="Z5" s="9">
        <f t="shared" si="6"/>
        <v>0.95238095238095233</v>
      </c>
      <c r="AA5" s="9">
        <f t="shared" si="7"/>
        <v>0.82295081967213113</v>
      </c>
      <c r="AB5" s="9">
        <f t="shared" si="8"/>
        <v>0.80983606557377052</v>
      </c>
      <c r="AC5" s="9">
        <f t="shared" si="9"/>
        <v>0.80983606557377052</v>
      </c>
    </row>
    <row r="6" spans="1:29" ht="55.2" x14ac:dyDescent="0.25">
      <c r="A6" s="100">
        <v>12</v>
      </c>
      <c r="B6" s="100">
        <v>383</v>
      </c>
      <c r="C6" s="100">
        <v>379</v>
      </c>
      <c r="D6" s="100">
        <v>377</v>
      </c>
      <c r="E6" s="100">
        <v>380</v>
      </c>
      <c r="F6" s="100">
        <v>379</v>
      </c>
      <c r="G6" s="100">
        <v>379</v>
      </c>
      <c r="H6" s="100">
        <v>41</v>
      </c>
      <c r="I6" s="100">
        <v>37</v>
      </c>
      <c r="J6" s="100">
        <v>381</v>
      </c>
      <c r="K6" s="100">
        <v>381</v>
      </c>
      <c r="L6" s="100">
        <v>380</v>
      </c>
      <c r="M6" s="100">
        <v>380</v>
      </c>
      <c r="N6" s="100">
        <v>381</v>
      </c>
      <c r="O6" s="100">
        <v>383</v>
      </c>
      <c r="P6" s="100">
        <v>380</v>
      </c>
      <c r="Q6" s="100"/>
      <c r="R6" s="111">
        <v>5</v>
      </c>
      <c r="S6" s="105" t="str">
        <f>Лист1!E7</f>
        <v>муниципальное бюджетное общеобразовательное учреждение «Средняя школа № 5»</v>
      </c>
      <c r="T6" s="9">
        <f t="shared" si="0"/>
        <v>0.99736842105263157</v>
      </c>
      <c r="U6" s="9">
        <f t="shared" si="1"/>
        <v>0.99472295514511877</v>
      </c>
      <c r="V6" s="9">
        <f t="shared" si="2"/>
        <v>0.98955613577023493</v>
      </c>
      <c r="W6" s="9">
        <f t="shared" si="3"/>
        <v>0.90243902439024393</v>
      </c>
      <c r="X6" s="9">
        <f t="shared" si="4"/>
        <v>0.99477806788511747</v>
      </c>
      <c r="Y6" s="9">
        <f t="shared" si="5"/>
        <v>0.99477806788511747</v>
      </c>
      <c r="Z6" s="9">
        <f t="shared" si="6"/>
        <v>1</v>
      </c>
      <c r="AA6" s="9">
        <f t="shared" si="7"/>
        <v>0.99477806788511747</v>
      </c>
      <c r="AB6" s="9">
        <f t="shared" si="8"/>
        <v>1</v>
      </c>
      <c r="AC6" s="9">
        <f t="shared" si="9"/>
        <v>0.9921671018276762</v>
      </c>
    </row>
    <row r="7" spans="1:29" ht="41.4" x14ac:dyDescent="0.25">
      <c r="A7" s="100">
        <v>13</v>
      </c>
      <c r="B7" s="100">
        <v>599</v>
      </c>
      <c r="C7" s="100">
        <v>495</v>
      </c>
      <c r="D7" s="100">
        <v>494</v>
      </c>
      <c r="E7" s="100">
        <v>578</v>
      </c>
      <c r="F7" s="100">
        <v>577</v>
      </c>
      <c r="G7" s="100">
        <v>595</v>
      </c>
      <c r="H7" s="100">
        <v>29</v>
      </c>
      <c r="I7" s="100">
        <v>29</v>
      </c>
      <c r="J7" s="100">
        <v>592</v>
      </c>
      <c r="K7" s="100">
        <v>595</v>
      </c>
      <c r="L7" s="100">
        <v>497</v>
      </c>
      <c r="M7" s="100">
        <v>496</v>
      </c>
      <c r="N7" s="100">
        <v>597</v>
      </c>
      <c r="O7" s="100">
        <v>593</v>
      </c>
      <c r="P7" s="100">
        <v>595</v>
      </c>
      <c r="Q7" s="100"/>
      <c r="R7" s="111">
        <v>6</v>
      </c>
      <c r="S7" s="105" t="str">
        <f>Лист1!E8</f>
        <v>муниципальное бюджетное общеобразовательное учреждение «Лицей № 6»</v>
      </c>
      <c r="T7" s="9">
        <f t="shared" si="0"/>
        <v>0.9982698961937716</v>
      </c>
      <c r="U7" s="9">
        <f t="shared" si="1"/>
        <v>0.99797979797979797</v>
      </c>
      <c r="V7" s="9">
        <f t="shared" si="2"/>
        <v>0.99332220367278801</v>
      </c>
      <c r="W7" s="9">
        <f t="shared" si="3"/>
        <v>1</v>
      </c>
      <c r="X7" s="9">
        <f t="shared" si="4"/>
        <v>0.98831385642737901</v>
      </c>
      <c r="Y7" s="9">
        <f t="shared" si="5"/>
        <v>0.99332220367278801</v>
      </c>
      <c r="Z7" s="9">
        <f t="shared" si="6"/>
        <v>0.99798792756539234</v>
      </c>
      <c r="AA7" s="9">
        <f t="shared" si="7"/>
        <v>0.996661101836394</v>
      </c>
      <c r="AB7" s="9">
        <f t="shared" si="8"/>
        <v>0.98998330550918201</v>
      </c>
      <c r="AC7" s="9">
        <f t="shared" si="9"/>
        <v>0.99332220367278801</v>
      </c>
    </row>
    <row r="8" spans="1:29" ht="55.2" x14ac:dyDescent="0.25">
      <c r="A8" s="100">
        <v>14</v>
      </c>
      <c r="B8" s="100">
        <v>292</v>
      </c>
      <c r="C8" s="100">
        <v>185</v>
      </c>
      <c r="D8" s="100">
        <v>179</v>
      </c>
      <c r="E8" s="100">
        <v>263</v>
      </c>
      <c r="F8" s="100">
        <v>257</v>
      </c>
      <c r="G8" s="100">
        <v>282</v>
      </c>
      <c r="H8" s="100">
        <v>8</v>
      </c>
      <c r="I8" s="100">
        <v>8</v>
      </c>
      <c r="J8" s="100">
        <v>281</v>
      </c>
      <c r="K8" s="100">
        <v>285</v>
      </c>
      <c r="L8" s="100">
        <v>189</v>
      </c>
      <c r="M8" s="100">
        <v>187</v>
      </c>
      <c r="N8" s="100">
        <v>288</v>
      </c>
      <c r="O8" s="100">
        <v>291</v>
      </c>
      <c r="P8" s="100">
        <v>296</v>
      </c>
      <c r="Q8" s="100"/>
      <c r="R8" s="111">
        <v>7</v>
      </c>
      <c r="S8" s="105" t="str">
        <f>Лист1!E9</f>
        <v>муниципальное бюджетное общеобразовательное учреждение «Средняя школа № 7»</v>
      </c>
      <c r="T8" s="9">
        <f t="shared" si="0"/>
        <v>0.97718631178707227</v>
      </c>
      <c r="U8" s="9">
        <f t="shared" si="1"/>
        <v>0.96756756756756757</v>
      </c>
      <c r="V8" s="9">
        <f t="shared" si="2"/>
        <v>0.96575342465753422</v>
      </c>
      <c r="W8" s="9">
        <f t="shared" si="3"/>
        <v>1</v>
      </c>
      <c r="X8" s="9">
        <f t="shared" si="4"/>
        <v>0.96232876712328763</v>
      </c>
      <c r="Y8" s="9">
        <f t="shared" si="5"/>
        <v>0.97602739726027399</v>
      </c>
      <c r="Z8" s="9">
        <f t="shared" si="6"/>
        <v>0.98941798941798942</v>
      </c>
      <c r="AA8" s="9">
        <f t="shared" si="7"/>
        <v>0.98630136986301364</v>
      </c>
      <c r="AB8" s="9">
        <f t="shared" si="8"/>
        <v>0.99657534246575341</v>
      </c>
      <c r="AC8" s="9">
        <f t="shared" si="9"/>
        <v>1.0136986301369864</v>
      </c>
    </row>
    <row r="9" spans="1:29" ht="55.2" x14ac:dyDescent="0.25">
      <c r="A9" s="100">
        <v>15</v>
      </c>
      <c r="B9" s="100">
        <v>17</v>
      </c>
      <c r="C9" s="100">
        <v>15</v>
      </c>
      <c r="D9" s="100">
        <v>14</v>
      </c>
      <c r="E9" s="100">
        <v>15</v>
      </c>
      <c r="F9" s="100">
        <v>14</v>
      </c>
      <c r="G9" s="100">
        <v>13</v>
      </c>
      <c r="H9" s="100">
        <v>3</v>
      </c>
      <c r="I9" s="100">
        <v>2</v>
      </c>
      <c r="J9" s="100">
        <v>14</v>
      </c>
      <c r="K9" s="100">
        <v>14</v>
      </c>
      <c r="L9" s="100">
        <v>11</v>
      </c>
      <c r="M9" s="100">
        <v>11</v>
      </c>
      <c r="N9" s="100">
        <v>14</v>
      </c>
      <c r="O9" s="100">
        <v>15</v>
      </c>
      <c r="P9" s="100">
        <v>13</v>
      </c>
      <c r="Q9" s="100"/>
      <c r="R9" s="111">
        <v>8</v>
      </c>
      <c r="S9" s="105" t="str">
        <f>Лист1!E10</f>
        <v>муниципальное бюджетное общеобразовательное учреждение «Средняя школа № 8»</v>
      </c>
      <c r="T9" s="9">
        <f t="shared" si="0"/>
        <v>0.93333333333333335</v>
      </c>
      <c r="U9" s="9">
        <f t="shared" si="1"/>
        <v>0.93333333333333335</v>
      </c>
      <c r="V9" s="9">
        <f t="shared" si="2"/>
        <v>0.76470588235294112</v>
      </c>
      <c r="W9" s="9">
        <f t="shared" si="3"/>
        <v>0.66666666666666663</v>
      </c>
      <c r="X9" s="9">
        <f t="shared" si="4"/>
        <v>0.82352941176470584</v>
      </c>
      <c r="Y9" s="9">
        <f t="shared" si="5"/>
        <v>0.82352941176470584</v>
      </c>
      <c r="Z9" s="9">
        <f t="shared" si="6"/>
        <v>1</v>
      </c>
      <c r="AA9" s="9">
        <f t="shared" si="7"/>
        <v>0.82352941176470584</v>
      </c>
      <c r="AB9" s="9">
        <f t="shared" si="8"/>
        <v>0.88235294117647056</v>
      </c>
      <c r="AC9" s="9">
        <f t="shared" si="9"/>
        <v>0.76470588235294112</v>
      </c>
    </row>
    <row r="10" spans="1:29" ht="55.2" x14ac:dyDescent="0.25">
      <c r="A10" s="100">
        <v>16</v>
      </c>
      <c r="B10" s="100">
        <v>149</v>
      </c>
      <c r="C10" s="100">
        <v>85</v>
      </c>
      <c r="D10" s="100">
        <v>81</v>
      </c>
      <c r="E10" s="100">
        <v>115</v>
      </c>
      <c r="F10" s="100">
        <v>105</v>
      </c>
      <c r="G10" s="100">
        <v>97</v>
      </c>
      <c r="H10" s="100">
        <v>10</v>
      </c>
      <c r="I10" s="100">
        <v>9</v>
      </c>
      <c r="J10" s="100">
        <v>124</v>
      </c>
      <c r="K10" s="100">
        <v>130</v>
      </c>
      <c r="L10" s="100">
        <v>91</v>
      </c>
      <c r="M10" s="100">
        <v>81</v>
      </c>
      <c r="N10" s="100">
        <v>110</v>
      </c>
      <c r="O10" s="100">
        <v>129</v>
      </c>
      <c r="P10" s="100">
        <v>129</v>
      </c>
      <c r="Q10" s="100"/>
      <c r="R10" s="111">
        <v>9</v>
      </c>
      <c r="S10" s="105" t="str">
        <f>Лист1!E11</f>
        <v>муниципальное бюджетное общеобразовательное учреждение «Средняя школа № 9»</v>
      </c>
      <c r="T10" s="9">
        <f t="shared" si="0"/>
        <v>0.91304347826086951</v>
      </c>
      <c r="U10" s="9">
        <f t="shared" si="1"/>
        <v>0.95294117647058818</v>
      </c>
      <c r="V10" s="9">
        <f t="shared" si="2"/>
        <v>0.65100671140939592</v>
      </c>
      <c r="W10" s="9">
        <f t="shared" si="3"/>
        <v>0.9</v>
      </c>
      <c r="X10" s="9">
        <f t="shared" si="4"/>
        <v>0.83221476510067116</v>
      </c>
      <c r="Y10" s="9">
        <f t="shared" si="5"/>
        <v>0.87248322147651003</v>
      </c>
      <c r="Z10" s="9">
        <f t="shared" si="6"/>
        <v>0.89010989010989006</v>
      </c>
      <c r="AA10" s="9">
        <f t="shared" si="7"/>
        <v>0.73825503355704702</v>
      </c>
      <c r="AB10" s="9">
        <f t="shared" si="8"/>
        <v>0.86577181208053688</v>
      </c>
      <c r="AC10" s="9">
        <f t="shared" si="9"/>
        <v>0.86577181208053688</v>
      </c>
    </row>
    <row r="11" spans="1:29" ht="55.2" x14ac:dyDescent="0.25">
      <c r="A11" s="100">
        <v>17</v>
      </c>
      <c r="B11" s="100">
        <v>483</v>
      </c>
      <c r="C11" s="100">
        <v>300</v>
      </c>
      <c r="D11" s="100">
        <v>271</v>
      </c>
      <c r="E11" s="100">
        <v>341</v>
      </c>
      <c r="F11" s="100">
        <v>306</v>
      </c>
      <c r="G11" s="100">
        <v>336</v>
      </c>
      <c r="H11" s="100">
        <v>21</v>
      </c>
      <c r="I11" s="100">
        <v>17</v>
      </c>
      <c r="J11" s="100">
        <v>435</v>
      </c>
      <c r="K11" s="100">
        <v>424</v>
      </c>
      <c r="L11" s="100">
        <v>315</v>
      </c>
      <c r="M11" s="100">
        <v>296</v>
      </c>
      <c r="N11" s="100">
        <v>379</v>
      </c>
      <c r="O11" s="100">
        <v>406</v>
      </c>
      <c r="P11" s="100">
        <v>404</v>
      </c>
      <c r="Q11" s="100"/>
      <c r="R11" s="111">
        <v>10</v>
      </c>
      <c r="S11" s="105" t="str">
        <f>Лист1!E12</f>
        <v>муниципальное бюджетное общеобразовательное учреждение «Средняя школа № 11»</v>
      </c>
      <c r="T11" s="9">
        <f t="shared" si="0"/>
        <v>0.8973607038123167</v>
      </c>
      <c r="U11" s="9">
        <f t="shared" si="1"/>
        <v>0.90333333333333332</v>
      </c>
      <c r="V11" s="9">
        <f t="shared" si="2"/>
        <v>0.69565217391304346</v>
      </c>
      <c r="W11" s="9">
        <f t="shared" si="3"/>
        <v>0.80952380952380953</v>
      </c>
      <c r="X11" s="9">
        <f t="shared" si="4"/>
        <v>0.90062111801242239</v>
      </c>
      <c r="Y11" s="9">
        <f t="shared" si="5"/>
        <v>0.87784679089026918</v>
      </c>
      <c r="Z11" s="9">
        <f t="shared" si="6"/>
        <v>0.93968253968253967</v>
      </c>
      <c r="AA11" s="9">
        <f t="shared" si="7"/>
        <v>0.78467908902691508</v>
      </c>
      <c r="AB11" s="9">
        <f t="shared" si="8"/>
        <v>0.84057971014492749</v>
      </c>
      <c r="AC11" s="9">
        <f t="shared" si="9"/>
        <v>0.83643892339544512</v>
      </c>
    </row>
    <row r="12" spans="1:29" ht="55.2" x14ac:dyDescent="0.25">
      <c r="A12" s="100">
        <v>18</v>
      </c>
      <c r="B12" s="100">
        <v>408</v>
      </c>
      <c r="C12" s="100">
        <v>304</v>
      </c>
      <c r="D12" s="100">
        <v>295</v>
      </c>
      <c r="E12" s="100">
        <v>340</v>
      </c>
      <c r="F12" s="100">
        <v>321</v>
      </c>
      <c r="G12" s="100">
        <v>342</v>
      </c>
      <c r="H12" s="100">
        <v>31</v>
      </c>
      <c r="I12" s="100">
        <v>30</v>
      </c>
      <c r="J12" s="100">
        <v>378</v>
      </c>
      <c r="K12" s="100">
        <v>384</v>
      </c>
      <c r="L12" s="100">
        <v>302</v>
      </c>
      <c r="M12" s="100">
        <v>291</v>
      </c>
      <c r="N12" s="100">
        <v>364</v>
      </c>
      <c r="O12" s="100">
        <v>380</v>
      </c>
      <c r="P12" s="100">
        <v>387</v>
      </c>
      <c r="Q12" s="100"/>
      <c r="R12" s="111">
        <v>11</v>
      </c>
      <c r="S12" s="105" t="str">
        <f>Лист1!E13</f>
        <v>муниципальное бюджетное общеобразовательное учреждение «Средняя школа № 14»</v>
      </c>
      <c r="T12" s="9">
        <f t="shared" si="0"/>
        <v>0.94411764705882351</v>
      </c>
      <c r="U12" s="9">
        <f t="shared" si="1"/>
        <v>0.97039473684210531</v>
      </c>
      <c r="V12" s="9">
        <f t="shared" si="2"/>
        <v>0.83823529411764708</v>
      </c>
      <c r="W12" s="9">
        <f t="shared" si="3"/>
        <v>0.967741935483871</v>
      </c>
      <c r="X12" s="9">
        <f t="shared" si="4"/>
        <v>0.92647058823529416</v>
      </c>
      <c r="Y12" s="9">
        <f t="shared" si="5"/>
        <v>0.94117647058823528</v>
      </c>
      <c r="Z12" s="9">
        <f t="shared" si="6"/>
        <v>0.96357615894039739</v>
      </c>
      <c r="AA12" s="9">
        <f t="shared" si="7"/>
        <v>0.89215686274509809</v>
      </c>
      <c r="AB12" s="9">
        <f t="shared" si="8"/>
        <v>0.93137254901960786</v>
      </c>
      <c r="AC12" s="9">
        <f t="shared" si="9"/>
        <v>0.94852941176470584</v>
      </c>
    </row>
    <row r="13" spans="1:29" ht="69" x14ac:dyDescent="0.25">
      <c r="A13" s="100">
        <v>19</v>
      </c>
      <c r="B13" s="100">
        <v>193</v>
      </c>
      <c r="C13" s="100">
        <v>135</v>
      </c>
      <c r="D13" s="100">
        <v>126</v>
      </c>
      <c r="E13" s="100">
        <v>161</v>
      </c>
      <c r="F13" s="100">
        <v>137</v>
      </c>
      <c r="G13" s="100">
        <v>110</v>
      </c>
      <c r="H13" s="100">
        <v>8</v>
      </c>
      <c r="I13" s="100">
        <v>7</v>
      </c>
      <c r="J13" s="100">
        <v>159</v>
      </c>
      <c r="K13" s="100">
        <v>160</v>
      </c>
      <c r="L13" s="100">
        <v>111</v>
      </c>
      <c r="M13" s="100">
        <v>102</v>
      </c>
      <c r="N13" s="100">
        <v>136</v>
      </c>
      <c r="O13" s="100">
        <v>146</v>
      </c>
      <c r="P13" s="100">
        <v>153</v>
      </c>
      <c r="Q13" s="100"/>
      <c r="R13" s="111">
        <v>12</v>
      </c>
      <c r="S13" s="105" t="str">
        <f>Лист1!E14</f>
        <v>муниципальное бюджетное общеобразовательное учреждение «Средняя общеобразовательная школа № 15»</v>
      </c>
      <c r="T13" s="9">
        <f t="shared" si="0"/>
        <v>0.85093167701863359</v>
      </c>
      <c r="U13" s="9">
        <f t="shared" si="1"/>
        <v>0.93333333333333335</v>
      </c>
      <c r="V13" s="9">
        <f t="shared" si="2"/>
        <v>0.56994818652849744</v>
      </c>
      <c r="W13" s="9">
        <f t="shared" si="3"/>
        <v>0.875</v>
      </c>
      <c r="X13" s="9">
        <f t="shared" si="4"/>
        <v>0.82383419689119175</v>
      </c>
      <c r="Y13" s="9">
        <f t="shared" si="5"/>
        <v>0.82901554404145072</v>
      </c>
      <c r="Z13" s="9">
        <f t="shared" si="6"/>
        <v>0.91891891891891897</v>
      </c>
      <c r="AA13" s="9">
        <f t="shared" si="7"/>
        <v>0.70466321243523311</v>
      </c>
      <c r="AB13" s="9">
        <f t="shared" si="8"/>
        <v>0.75647668393782386</v>
      </c>
      <c r="AC13" s="9">
        <f t="shared" si="9"/>
        <v>0.79274611398963735</v>
      </c>
    </row>
    <row r="14" spans="1:29" ht="55.2" x14ac:dyDescent="0.25">
      <c r="A14" s="100">
        <v>20</v>
      </c>
      <c r="B14" s="100">
        <v>103</v>
      </c>
      <c r="C14" s="100">
        <v>67</v>
      </c>
      <c r="D14" s="100">
        <v>57</v>
      </c>
      <c r="E14" s="100">
        <v>80</v>
      </c>
      <c r="F14" s="100">
        <v>64</v>
      </c>
      <c r="G14" s="100">
        <v>57</v>
      </c>
      <c r="H14" s="100">
        <v>3</v>
      </c>
      <c r="I14" s="100">
        <v>2</v>
      </c>
      <c r="J14" s="100">
        <v>87</v>
      </c>
      <c r="K14" s="100">
        <v>83</v>
      </c>
      <c r="L14" s="100">
        <v>66</v>
      </c>
      <c r="M14" s="100">
        <v>55</v>
      </c>
      <c r="N14" s="100">
        <v>61</v>
      </c>
      <c r="O14" s="100">
        <v>89</v>
      </c>
      <c r="P14" s="100">
        <v>77</v>
      </c>
      <c r="Q14" s="100"/>
      <c r="R14" s="111">
        <v>13</v>
      </c>
      <c r="S14" s="105" t="str">
        <f>Лист1!E15</f>
        <v>муниципальное бюджетное общеобразовательное учреждение «Средняя школа № 17"</v>
      </c>
      <c r="T14" s="9">
        <f t="shared" si="0"/>
        <v>0.8</v>
      </c>
      <c r="U14" s="9">
        <f t="shared" si="1"/>
        <v>0.85074626865671643</v>
      </c>
      <c r="V14" s="9">
        <f t="shared" si="2"/>
        <v>0.55339805825242716</v>
      </c>
      <c r="W14" s="9">
        <f t="shared" si="3"/>
        <v>0.66666666666666663</v>
      </c>
      <c r="X14" s="9">
        <f t="shared" si="4"/>
        <v>0.84466019417475724</v>
      </c>
      <c r="Y14" s="9">
        <f t="shared" si="5"/>
        <v>0.80582524271844658</v>
      </c>
      <c r="Z14" s="9">
        <f t="shared" si="6"/>
        <v>0.83333333333333337</v>
      </c>
      <c r="AA14" s="9">
        <f t="shared" si="7"/>
        <v>0.59223300970873782</v>
      </c>
      <c r="AB14" s="9">
        <f t="shared" si="8"/>
        <v>0.86407766990291257</v>
      </c>
      <c r="AC14" s="9">
        <f t="shared" si="9"/>
        <v>0.74757281553398058</v>
      </c>
    </row>
    <row r="15" spans="1:29" ht="55.2" x14ac:dyDescent="0.25">
      <c r="A15" s="100">
        <v>21</v>
      </c>
      <c r="B15" s="100">
        <v>192</v>
      </c>
      <c r="C15" s="100">
        <v>189</v>
      </c>
      <c r="D15" s="100">
        <v>187</v>
      </c>
      <c r="E15" s="100">
        <v>192</v>
      </c>
      <c r="F15" s="100">
        <v>189</v>
      </c>
      <c r="G15" s="100">
        <v>187</v>
      </c>
      <c r="H15" s="100">
        <v>17</v>
      </c>
      <c r="I15" s="100">
        <v>15</v>
      </c>
      <c r="J15" s="100">
        <v>188</v>
      </c>
      <c r="K15" s="100">
        <v>189</v>
      </c>
      <c r="L15" s="100">
        <v>192</v>
      </c>
      <c r="M15" s="100">
        <v>189</v>
      </c>
      <c r="N15" s="100">
        <v>190</v>
      </c>
      <c r="O15" s="100">
        <v>190</v>
      </c>
      <c r="P15" s="100">
        <v>189</v>
      </c>
      <c r="Q15" s="100"/>
      <c r="R15" s="111">
        <v>14</v>
      </c>
      <c r="S15" s="105" t="str">
        <f>Лист1!E16</f>
        <v>муниципальное бюджетное общеобразовательное учреждение «Средняя школа № 18»</v>
      </c>
      <c r="T15" s="9">
        <f t="shared" si="0"/>
        <v>0.984375</v>
      </c>
      <c r="U15" s="9">
        <f t="shared" si="1"/>
        <v>0.98941798941798942</v>
      </c>
      <c r="V15" s="9">
        <f t="shared" si="2"/>
        <v>0.97395833333333337</v>
      </c>
      <c r="W15" s="9">
        <f t="shared" si="3"/>
        <v>0.88235294117647056</v>
      </c>
      <c r="X15" s="9">
        <f t="shared" si="4"/>
        <v>0.97916666666666663</v>
      </c>
      <c r="Y15" s="9">
        <f t="shared" si="5"/>
        <v>0.984375</v>
      </c>
      <c r="Z15" s="9">
        <f t="shared" si="6"/>
        <v>0.984375</v>
      </c>
      <c r="AA15" s="9">
        <f t="shared" si="7"/>
        <v>0.98958333333333337</v>
      </c>
      <c r="AB15" s="9">
        <f t="shared" si="8"/>
        <v>0.98958333333333337</v>
      </c>
      <c r="AC15" s="9">
        <f t="shared" si="9"/>
        <v>0.984375</v>
      </c>
    </row>
    <row r="16" spans="1:29" ht="55.2" x14ac:dyDescent="0.25">
      <c r="A16" s="100">
        <v>22</v>
      </c>
      <c r="B16" s="100">
        <v>320</v>
      </c>
      <c r="C16" s="100">
        <v>229</v>
      </c>
      <c r="D16" s="100">
        <v>202</v>
      </c>
      <c r="E16" s="100">
        <v>279</v>
      </c>
      <c r="F16" s="100">
        <v>239</v>
      </c>
      <c r="G16" s="100">
        <v>192</v>
      </c>
      <c r="H16" s="100">
        <v>6</v>
      </c>
      <c r="I16" s="100">
        <v>2</v>
      </c>
      <c r="J16" s="100">
        <v>283</v>
      </c>
      <c r="K16" s="100">
        <v>269</v>
      </c>
      <c r="L16" s="100">
        <v>212</v>
      </c>
      <c r="M16" s="100">
        <v>195</v>
      </c>
      <c r="N16" s="100">
        <v>254</v>
      </c>
      <c r="O16" s="100">
        <v>273</v>
      </c>
      <c r="P16" s="100">
        <v>270</v>
      </c>
      <c r="Q16" s="100"/>
      <c r="R16" s="111">
        <v>15</v>
      </c>
      <c r="S16" s="105" t="str">
        <f>Лист1!E17</f>
        <v>муниципальное бюджетное общеобразовательное учреждение «Средняя школа № 19»</v>
      </c>
      <c r="T16" s="9">
        <f t="shared" si="0"/>
        <v>0.85663082437275984</v>
      </c>
      <c r="U16" s="9">
        <f t="shared" si="1"/>
        <v>0.88209606986899558</v>
      </c>
      <c r="V16" s="9">
        <f t="shared" si="2"/>
        <v>0.6</v>
      </c>
      <c r="W16" s="9">
        <f t="shared" si="3"/>
        <v>0.33333333333333331</v>
      </c>
      <c r="X16" s="9">
        <f t="shared" si="4"/>
        <v>0.88437500000000002</v>
      </c>
      <c r="Y16" s="9">
        <f t="shared" si="5"/>
        <v>0.84062499999999996</v>
      </c>
      <c r="Z16" s="9">
        <f t="shared" si="6"/>
        <v>0.91981132075471694</v>
      </c>
      <c r="AA16" s="9">
        <f t="shared" si="7"/>
        <v>0.79374999999999996</v>
      </c>
      <c r="AB16" s="9">
        <f t="shared" si="8"/>
        <v>0.85312500000000002</v>
      </c>
      <c r="AC16" s="9">
        <f t="shared" si="9"/>
        <v>0.84375</v>
      </c>
    </row>
    <row r="17" spans="1:29" ht="55.2" x14ac:dyDescent="0.25">
      <c r="A17" s="100">
        <v>23</v>
      </c>
      <c r="B17" s="100">
        <v>311</v>
      </c>
      <c r="C17" s="100">
        <v>286</v>
      </c>
      <c r="D17" s="100">
        <v>283</v>
      </c>
      <c r="E17" s="100">
        <v>302</v>
      </c>
      <c r="F17" s="100">
        <v>292</v>
      </c>
      <c r="G17" s="100">
        <v>278</v>
      </c>
      <c r="H17" s="100">
        <v>33</v>
      </c>
      <c r="I17" s="100">
        <v>31</v>
      </c>
      <c r="J17" s="100">
        <v>294</v>
      </c>
      <c r="K17" s="100">
        <v>293</v>
      </c>
      <c r="L17" s="100">
        <v>289</v>
      </c>
      <c r="M17" s="100">
        <v>281</v>
      </c>
      <c r="N17" s="100">
        <v>286</v>
      </c>
      <c r="O17" s="100">
        <v>294</v>
      </c>
      <c r="P17" s="100">
        <v>293</v>
      </c>
      <c r="Q17" s="100"/>
      <c r="R17" s="111">
        <v>16</v>
      </c>
      <c r="S17" s="105" t="str">
        <f>Лист1!E18</f>
        <v>муниципальное бюджетное общеобразовательное учреждение «Средняя школа № 20»</v>
      </c>
      <c r="T17" s="9">
        <f t="shared" si="0"/>
        <v>0.9668874172185431</v>
      </c>
      <c r="U17" s="9">
        <f t="shared" si="1"/>
        <v>0.98951048951048948</v>
      </c>
      <c r="V17" s="9">
        <f t="shared" si="2"/>
        <v>0.89389067524115751</v>
      </c>
      <c r="W17" s="9">
        <f t="shared" si="3"/>
        <v>0.93939393939393945</v>
      </c>
      <c r="X17" s="9">
        <f t="shared" si="4"/>
        <v>0.94533762057877813</v>
      </c>
      <c r="Y17" s="9">
        <f t="shared" si="5"/>
        <v>0.94212218649517687</v>
      </c>
      <c r="Z17" s="9">
        <f t="shared" si="6"/>
        <v>0.97231833910034604</v>
      </c>
      <c r="AA17" s="9">
        <f t="shared" si="7"/>
        <v>0.91961414790996787</v>
      </c>
      <c r="AB17" s="9">
        <f t="shared" si="8"/>
        <v>0.94533762057877813</v>
      </c>
      <c r="AC17" s="9">
        <f t="shared" si="9"/>
        <v>0.94212218649517687</v>
      </c>
    </row>
    <row r="18" spans="1:29" ht="41.4" x14ac:dyDescent="0.25">
      <c r="A18" s="100">
        <v>24</v>
      </c>
      <c r="B18" s="100">
        <v>600</v>
      </c>
      <c r="C18" s="100">
        <v>460</v>
      </c>
      <c r="D18" s="100">
        <v>459</v>
      </c>
      <c r="E18" s="100">
        <v>597</v>
      </c>
      <c r="F18" s="100">
        <v>585</v>
      </c>
      <c r="G18" s="100">
        <v>595</v>
      </c>
      <c r="H18" s="100">
        <v>21</v>
      </c>
      <c r="I18" s="100">
        <v>21</v>
      </c>
      <c r="J18" s="100">
        <v>597</v>
      </c>
      <c r="K18" s="100">
        <v>596</v>
      </c>
      <c r="L18" s="100">
        <v>443</v>
      </c>
      <c r="M18" s="100">
        <v>442</v>
      </c>
      <c r="N18" s="100">
        <v>590</v>
      </c>
      <c r="O18" s="100">
        <v>593</v>
      </c>
      <c r="P18" s="100">
        <v>595</v>
      </c>
      <c r="Q18" s="100"/>
      <c r="R18" s="111">
        <v>17</v>
      </c>
      <c r="S18" s="105" t="str">
        <f>Лист1!E19</f>
        <v>муниципальное автономное общеобразовательное учреждение лицей № 21</v>
      </c>
      <c r="T18" s="9">
        <f t="shared" si="0"/>
        <v>0.97989949748743721</v>
      </c>
      <c r="U18" s="9">
        <f t="shared" si="1"/>
        <v>0.99782608695652175</v>
      </c>
      <c r="V18" s="9">
        <f t="shared" si="2"/>
        <v>0.9916666666666667</v>
      </c>
      <c r="W18" s="9">
        <f t="shared" si="3"/>
        <v>1</v>
      </c>
      <c r="X18" s="9">
        <f t="shared" si="4"/>
        <v>0.995</v>
      </c>
      <c r="Y18" s="9">
        <f t="shared" si="5"/>
        <v>0.99333333333333329</v>
      </c>
      <c r="Z18" s="9">
        <f t="shared" si="6"/>
        <v>0.99774266365688491</v>
      </c>
      <c r="AA18" s="9">
        <f t="shared" si="7"/>
        <v>0.98333333333333328</v>
      </c>
      <c r="AB18" s="9">
        <f t="shared" si="8"/>
        <v>0.98833333333333329</v>
      </c>
      <c r="AC18" s="9">
        <f t="shared" si="9"/>
        <v>0.9916666666666667</v>
      </c>
    </row>
    <row r="19" spans="1:29" ht="41.4" x14ac:dyDescent="0.25">
      <c r="A19" s="100">
        <v>25</v>
      </c>
      <c r="B19" s="100">
        <v>61</v>
      </c>
      <c r="C19" s="100">
        <v>54</v>
      </c>
      <c r="D19" s="100">
        <v>54</v>
      </c>
      <c r="E19" s="100">
        <v>60</v>
      </c>
      <c r="F19" s="100">
        <v>60</v>
      </c>
      <c r="G19" s="100">
        <v>60</v>
      </c>
      <c r="H19" s="100">
        <v>7</v>
      </c>
      <c r="I19" s="100">
        <v>7</v>
      </c>
      <c r="J19" s="100">
        <v>61</v>
      </c>
      <c r="K19" s="100">
        <v>60</v>
      </c>
      <c r="L19" s="100">
        <v>57</v>
      </c>
      <c r="M19" s="100">
        <v>57</v>
      </c>
      <c r="N19" s="100">
        <v>60</v>
      </c>
      <c r="O19" s="100">
        <v>60</v>
      </c>
      <c r="P19" s="100">
        <v>61</v>
      </c>
      <c r="Q19" s="100"/>
      <c r="R19" s="111">
        <v>18</v>
      </c>
      <c r="S19" s="105" t="str">
        <f>Лист1!E20</f>
        <v>муниципальное бюджетное общеобразовательное учреждение «Лицей № 22»</v>
      </c>
      <c r="T19" s="9">
        <f t="shared" si="0"/>
        <v>1</v>
      </c>
      <c r="U19" s="9">
        <f t="shared" si="1"/>
        <v>1</v>
      </c>
      <c r="V19" s="9">
        <f t="shared" si="2"/>
        <v>0.98360655737704916</v>
      </c>
      <c r="W19" s="9">
        <f t="shared" si="3"/>
        <v>1</v>
      </c>
      <c r="X19" s="9">
        <f t="shared" si="4"/>
        <v>1</v>
      </c>
      <c r="Y19" s="9">
        <f t="shared" si="5"/>
        <v>0.98360655737704916</v>
      </c>
      <c r="Z19" s="9">
        <f t="shared" si="6"/>
        <v>1</v>
      </c>
      <c r="AA19" s="9">
        <f t="shared" si="7"/>
        <v>0.98360655737704916</v>
      </c>
      <c r="AB19" s="9">
        <f t="shared" si="8"/>
        <v>0.98360655737704916</v>
      </c>
      <c r="AC19" s="9">
        <f t="shared" si="9"/>
        <v>1</v>
      </c>
    </row>
    <row r="20" spans="1:29" ht="55.2" x14ac:dyDescent="0.25">
      <c r="A20" s="100">
        <v>26</v>
      </c>
      <c r="B20" s="100">
        <v>547</v>
      </c>
      <c r="C20" s="100">
        <v>397</v>
      </c>
      <c r="D20" s="100">
        <v>395</v>
      </c>
      <c r="E20" s="100">
        <v>507</v>
      </c>
      <c r="F20" s="100">
        <v>493</v>
      </c>
      <c r="G20" s="100">
        <v>530</v>
      </c>
      <c r="H20" s="100">
        <v>19</v>
      </c>
      <c r="I20" s="100">
        <v>19</v>
      </c>
      <c r="J20" s="100">
        <v>547</v>
      </c>
      <c r="K20" s="100">
        <v>546</v>
      </c>
      <c r="L20" s="100">
        <v>418</v>
      </c>
      <c r="M20" s="100">
        <v>413</v>
      </c>
      <c r="N20" s="100">
        <v>524</v>
      </c>
      <c r="O20" s="100">
        <v>544</v>
      </c>
      <c r="P20" s="100">
        <v>541</v>
      </c>
      <c r="Q20" s="100"/>
      <c r="R20" s="111">
        <v>19</v>
      </c>
      <c r="S20" s="105" t="str">
        <f>Лист1!E21</f>
        <v>муниципальное бюджетное общеобразовательное учреждение «Гимназия № 23»</v>
      </c>
      <c r="T20" s="9">
        <f t="shared" si="0"/>
        <v>0.97238658777120313</v>
      </c>
      <c r="U20" s="9">
        <f t="shared" si="1"/>
        <v>0.99496221662468509</v>
      </c>
      <c r="V20" s="9">
        <f t="shared" si="2"/>
        <v>0.96892138939670935</v>
      </c>
      <c r="W20" s="9">
        <f t="shared" si="3"/>
        <v>1</v>
      </c>
      <c r="X20" s="9">
        <f t="shared" si="4"/>
        <v>1</v>
      </c>
      <c r="Y20" s="9">
        <f t="shared" si="5"/>
        <v>0.9981718464351006</v>
      </c>
      <c r="Z20" s="9">
        <f t="shared" si="6"/>
        <v>0.98803827751196172</v>
      </c>
      <c r="AA20" s="9">
        <f t="shared" si="7"/>
        <v>0.9579524680073126</v>
      </c>
      <c r="AB20" s="9">
        <f t="shared" si="8"/>
        <v>0.99451553930530168</v>
      </c>
      <c r="AC20" s="9">
        <f t="shared" si="9"/>
        <v>0.98903107861060324</v>
      </c>
    </row>
    <row r="21" spans="1:29" ht="55.2" x14ac:dyDescent="0.25">
      <c r="A21" s="100">
        <v>27</v>
      </c>
      <c r="B21" s="100">
        <v>235</v>
      </c>
      <c r="C21" s="100">
        <v>173</v>
      </c>
      <c r="D21" s="100">
        <v>168</v>
      </c>
      <c r="E21" s="100">
        <v>203</v>
      </c>
      <c r="F21" s="100">
        <v>193</v>
      </c>
      <c r="G21" s="100">
        <v>172</v>
      </c>
      <c r="H21" s="100">
        <v>3</v>
      </c>
      <c r="I21" s="100">
        <v>3</v>
      </c>
      <c r="J21" s="100">
        <v>210</v>
      </c>
      <c r="K21" s="100">
        <v>215</v>
      </c>
      <c r="L21" s="100">
        <v>174</v>
      </c>
      <c r="M21" s="100">
        <v>167</v>
      </c>
      <c r="N21" s="100">
        <v>204</v>
      </c>
      <c r="O21" s="100">
        <v>201</v>
      </c>
      <c r="P21" s="100">
        <v>213</v>
      </c>
      <c r="Q21" s="100"/>
      <c r="R21" s="111">
        <v>20</v>
      </c>
      <c r="S21" s="105" t="str">
        <f>Лист1!E22</f>
        <v>муниципальное бюджетное общеобразовательное учреждение «Средняя школа № 24»</v>
      </c>
      <c r="T21" s="9">
        <f t="shared" si="0"/>
        <v>0.95073891625615758</v>
      </c>
      <c r="U21" s="9">
        <f t="shared" si="1"/>
        <v>0.97109826589595372</v>
      </c>
      <c r="V21" s="9">
        <f t="shared" si="2"/>
        <v>0.73191489361702122</v>
      </c>
      <c r="W21" s="9">
        <f t="shared" si="3"/>
        <v>1</v>
      </c>
      <c r="X21" s="9">
        <f t="shared" si="4"/>
        <v>0.8936170212765957</v>
      </c>
      <c r="Y21" s="9">
        <f t="shared" si="5"/>
        <v>0.91489361702127658</v>
      </c>
      <c r="Z21" s="9">
        <f t="shared" si="6"/>
        <v>0.95977011494252873</v>
      </c>
      <c r="AA21" s="9">
        <f t="shared" si="7"/>
        <v>0.86808510638297876</v>
      </c>
      <c r="AB21" s="9">
        <f t="shared" si="8"/>
        <v>0.85531914893617023</v>
      </c>
      <c r="AC21" s="9">
        <f t="shared" si="9"/>
        <v>0.90638297872340423</v>
      </c>
    </row>
    <row r="22" spans="1:29" ht="82.8" x14ac:dyDescent="0.25">
      <c r="A22" s="100">
        <v>28</v>
      </c>
      <c r="B22" s="100">
        <v>211</v>
      </c>
      <c r="C22" s="100">
        <v>137</v>
      </c>
      <c r="D22" s="100">
        <v>135</v>
      </c>
      <c r="E22" s="100">
        <v>184</v>
      </c>
      <c r="F22" s="100">
        <v>182</v>
      </c>
      <c r="G22" s="100">
        <v>211</v>
      </c>
      <c r="H22" s="100">
        <v>12</v>
      </c>
      <c r="I22" s="100">
        <v>12</v>
      </c>
      <c r="J22" s="100">
        <v>208</v>
      </c>
      <c r="K22" s="100">
        <v>210</v>
      </c>
      <c r="L22" s="100">
        <v>137</v>
      </c>
      <c r="M22" s="100">
        <v>133</v>
      </c>
      <c r="N22" s="100">
        <v>210</v>
      </c>
      <c r="O22" s="100">
        <v>207</v>
      </c>
      <c r="P22" s="100">
        <v>206</v>
      </c>
      <c r="Q22" s="100"/>
      <c r="R22" s="111">
        <v>21</v>
      </c>
      <c r="S22" s="105" t="str">
        <f>Лист1!E23</f>
        <v>муниципальное бюджетное общеобразовательное учреждение «Средняя школа № 26 с углубленным изучением предметов естественнонаучного цикла»</v>
      </c>
      <c r="T22" s="9">
        <f t="shared" si="0"/>
        <v>0.98913043478260865</v>
      </c>
      <c r="U22" s="9">
        <f t="shared" si="1"/>
        <v>0.98540145985401462</v>
      </c>
      <c r="V22" s="9">
        <f t="shared" si="2"/>
        <v>1</v>
      </c>
      <c r="W22" s="9">
        <f t="shared" si="3"/>
        <v>1</v>
      </c>
      <c r="X22" s="9">
        <f t="shared" si="4"/>
        <v>0.98578199052132698</v>
      </c>
      <c r="Y22" s="9">
        <f t="shared" si="5"/>
        <v>0.99526066350710896</v>
      </c>
      <c r="Z22" s="9">
        <f t="shared" si="6"/>
        <v>0.97080291970802923</v>
      </c>
      <c r="AA22" s="9">
        <f t="shared" si="7"/>
        <v>0.99526066350710896</v>
      </c>
      <c r="AB22" s="9">
        <f t="shared" si="8"/>
        <v>0.98104265402843605</v>
      </c>
      <c r="AC22" s="9">
        <f t="shared" si="9"/>
        <v>0.976303317535545</v>
      </c>
    </row>
    <row r="23" spans="1:29" ht="55.2" x14ac:dyDescent="0.25">
      <c r="A23" s="100">
        <v>29</v>
      </c>
      <c r="B23" s="100">
        <v>57</v>
      </c>
      <c r="C23" s="100">
        <v>41</v>
      </c>
      <c r="D23" s="100">
        <v>37</v>
      </c>
      <c r="E23" s="100">
        <v>51</v>
      </c>
      <c r="F23" s="100">
        <v>47</v>
      </c>
      <c r="G23" s="100">
        <v>33</v>
      </c>
      <c r="H23" s="100">
        <v>4</v>
      </c>
      <c r="I23" s="100">
        <v>3</v>
      </c>
      <c r="J23" s="100">
        <v>52</v>
      </c>
      <c r="K23" s="100">
        <v>51</v>
      </c>
      <c r="L23" s="100">
        <v>39</v>
      </c>
      <c r="M23" s="100">
        <v>37</v>
      </c>
      <c r="N23" s="100">
        <v>47</v>
      </c>
      <c r="O23" s="100">
        <v>49</v>
      </c>
      <c r="P23" s="100">
        <v>49</v>
      </c>
      <c r="Q23" s="100"/>
      <c r="R23" s="111">
        <v>22</v>
      </c>
      <c r="S23" s="105" t="str">
        <f>Лист1!E24</f>
        <v>муниципальное бюджетное общеобразовательное учреждение «Средняя школа № 28»</v>
      </c>
      <c r="T23" s="9">
        <f t="shared" si="0"/>
        <v>0.92156862745098034</v>
      </c>
      <c r="U23" s="9">
        <f t="shared" si="1"/>
        <v>0.90243902439024393</v>
      </c>
      <c r="V23" s="9">
        <f t="shared" si="2"/>
        <v>0.57894736842105265</v>
      </c>
      <c r="W23" s="9">
        <f t="shared" si="3"/>
        <v>0.75</v>
      </c>
      <c r="X23" s="9">
        <f t="shared" si="4"/>
        <v>0.91228070175438591</v>
      </c>
      <c r="Y23" s="9">
        <f t="shared" si="5"/>
        <v>0.89473684210526316</v>
      </c>
      <c r="Z23" s="9">
        <f t="shared" si="6"/>
        <v>0.94871794871794868</v>
      </c>
      <c r="AA23" s="9">
        <f t="shared" si="7"/>
        <v>0.82456140350877194</v>
      </c>
      <c r="AB23" s="9">
        <f t="shared" si="8"/>
        <v>0.85964912280701755</v>
      </c>
      <c r="AC23" s="9">
        <f t="shared" si="9"/>
        <v>0.85964912280701755</v>
      </c>
    </row>
    <row r="24" spans="1:29" ht="55.2" x14ac:dyDescent="0.25">
      <c r="A24" s="100">
        <v>30</v>
      </c>
      <c r="B24" s="100">
        <v>127</v>
      </c>
      <c r="C24" s="100">
        <v>80</v>
      </c>
      <c r="D24" s="100">
        <v>70</v>
      </c>
      <c r="E24" s="100">
        <v>95</v>
      </c>
      <c r="F24" s="100">
        <v>75</v>
      </c>
      <c r="G24" s="100">
        <v>59</v>
      </c>
      <c r="H24" s="100">
        <v>4</v>
      </c>
      <c r="I24" s="100">
        <v>3</v>
      </c>
      <c r="J24" s="100">
        <v>91</v>
      </c>
      <c r="K24" s="100">
        <v>97</v>
      </c>
      <c r="L24" s="100">
        <v>76</v>
      </c>
      <c r="M24" s="100">
        <v>59</v>
      </c>
      <c r="N24" s="100">
        <v>74</v>
      </c>
      <c r="O24" s="100">
        <v>94</v>
      </c>
      <c r="P24" s="100">
        <v>80</v>
      </c>
      <c r="Q24" s="100"/>
      <c r="R24" s="111">
        <v>23</v>
      </c>
      <c r="S24" s="105" t="str">
        <f>Лист1!E25</f>
        <v>муниципальное бюджетное общеобразовательное учреждение «Средняя школа № 29»</v>
      </c>
      <c r="T24" s="9">
        <f t="shared" si="0"/>
        <v>0.78947368421052633</v>
      </c>
      <c r="U24" s="9">
        <f t="shared" si="1"/>
        <v>0.875</v>
      </c>
      <c r="V24" s="9">
        <f t="shared" si="2"/>
        <v>0.46456692913385828</v>
      </c>
      <c r="W24" s="9">
        <f t="shared" si="3"/>
        <v>0.75</v>
      </c>
      <c r="X24" s="9">
        <f t="shared" si="4"/>
        <v>0.71653543307086609</v>
      </c>
      <c r="Y24" s="9">
        <f t="shared" si="5"/>
        <v>0.76377952755905509</v>
      </c>
      <c r="Z24" s="9">
        <f t="shared" si="6"/>
        <v>0.77631578947368418</v>
      </c>
      <c r="AA24" s="9">
        <f t="shared" si="7"/>
        <v>0.58267716535433067</v>
      </c>
      <c r="AB24" s="9">
        <f t="shared" si="8"/>
        <v>0.74015748031496065</v>
      </c>
      <c r="AC24" s="9">
        <f t="shared" si="9"/>
        <v>0.62992125984251968</v>
      </c>
    </row>
    <row r="25" spans="1:29" ht="55.2" x14ac:dyDescent="0.25">
      <c r="A25" s="100">
        <v>31</v>
      </c>
      <c r="B25" s="100">
        <v>600</v>
      </c>
      <c r="C25" s="100">
        <v>326</v>
      </c>
      <c r="D25" s="100">
        <v>318</v>
      </c>
      <c r="E25" s="100">
        <v>567</v>
      </c>
      <c r="F25" s="100">
        <v>561</v>
      </c>
      <c r="G25" s="100">
        <v>587</v>
      </c>
      <c r="H25" s="100">
        <v>13</v>
      </c>
      <c r="I25" s="100">
        <v>13</v>
      </c>
      <c r="J25" s="100">
        <v>590</v>
      </c>
      <c r="K25" s="100">
        <v>588</v>
      </c>
      <c r="L25" s="100">
        <v>431</v>
      </c>
      <c r="M25" s="100">
        <v>424</v>
      </c>
      <c r="N25" s="100">
        <v>583</v>
      </c>
      <c r="O25" s="100">
        <v>587</v>
      </c>
      <c r="P25" s="100">
        <v>592</v>
      </c>
      <c r="Q25" s="100"/>
      <c r="R25" s="111">
        <v>24</v>
      </c>
      <c r="S25" s="105" t="str">
        <f>Лист1!E26</f>
        <v>муниципальное бюджетное общеобразовательное учреждение «Гимназия № 30»</v>
      </c>
      <c r="T25" s="9">
        <f t="shared" si="0"/>
        <v>0.98941798941798942</v>
      </c>
      <c r="U25" s="9">
        <f t="shared" si="1"/>
        <v>0.97546012269938653</v>
      </c>
      <c r="V25" s="9">
        <f t="shared" si="2"/>
        <v>0.97833333333333339</v>
      </c>
      <c r="W25" s="9">
        <f t="shared" si="3"/>
        <v>1</v>
      </c>
      <c r="X25" s="9">
        <f t="shared" si="4"/>
        <v>0.98333333333333328</v>
      </c>
      <c r="Y25" s="9">
        <f t="shared" si="5"/>
        <v>0.98</v>
      </c>
      <c r="Z25" s="9">
        <f t="shared" si="6"/>
        <v>0.98375870069605564</v>
      </c>
      <c r="AA25" s="9">
        <f t="shared" si="7"/>
        <v>0.97166666666666668</v>
      </c>
      <c r="AB25" s="9">
        <f t="shared" si="8"/>
        <v>0.97833333333333339</v>
      </c>
      <c r="AC25" s="9">
        <f t="shared" si="9"/>
        <v>0.98666666666666669</v>
      </c>
    </row>
    <row r="26" spans="1:29" ht="55.2" x14ac:dyDescent="0.25">
      <c r="A26" s="100">
        <v>32</v>
      </c>
      <c r="B26" s="100">
        <v>122</v>
      </c>
      <c r="C26" s="100">
        <v>91</v>
      </c>
      <c r="D26" s="100">
        <v>89</v>
      </c>
      <c r="E26" s="100">
        <v>117</v>
      </c>
      <c r="F26" s="100">
        <v>115</v>
      </c>
      <c r="G26" s="100">
        <v>102</v>
      </c>
      <c r="H26" s="100">
        <v>9</v>
      </c>
      <c r="I26" s="100">
        <v>8</v>
      </c>
      <c r="J26" s="100">
        <v>112</v>
      </c>
      <c r="K26" s="100">
        <v>110</v>
      </c>
      <c r="L26" s="100">
        <v>98</v>
      </c>
      <c r="M26" s="100">
        <v>91</v>
      </c>
      <c r="N26" s="100">
        <v>111</v>
      </c>
      <c r="O26" s="100">
        <v>112</v>
      </c>
      <c r="P26" s="100">
        <v>113</v>
      </c>
      <c r="Q26" s="100"/>
      <c r="R26" s="111">
        <v>25</v>
      </c>
      <c r="S26" s="105" t="str">
        <f>Лист1!E27</f>
        <v>муниципальное бюджетное общеобразовательное учреждение «Гимназия № 32»</v>
      </c>
      <c r="T26" s="9">
        <f t="shared" si="0"/>
        <v>0.98290598290598286</v>
      </c>
      <c r="U26" s="9">
        <f t="shared" si="1"/>
        <v>0.97802197802197799</v>
      </c>
      <c r="V26" s="9">
        <f t="shared" si="2"/>
        <v>0.83606557377049184</v>
      </c>
      <c r="W26" s="9">
        <f t="shared" si="3"/>
        <v>0.88888888888888884</v>
      </c>
      <c r="X26" s="9">
        <f t="shared" si="4"/>
        <v>0.91803278688524592</v>
      </c>
      <c r="Y26" s="9">
        <f t="shared" si="5"/>
        <v>0.90163934426229508</v>
      </c>
      <c r="Z26" s="9">
        <f t="shared" si="6"/>
        <v>0.9285714285714286</v>
      </c>
      <c r="AA26" s="9">
        <f t="shared" si="7"/>
        <v>0.9098360655737705</v>
      </c>
      <c r="AB26" s="9">
        <f t="shared" si="8"/>
        <v>0.91803278688524592</v>
      </c>
      <c r="AC26" s="9">
        <f t="shared" si="9"/>
        <v>0.92622950819672134</v>
      </c>
    </row>
    <row r="27" spans="1:29" ht="41.4" x14ac:dyDescent="0.25">
      <c r="A27" s="100">
        <v>33</v>
      </c>
      <c r="B27" s="100">
        <v>210</v>
      </c>
      <c r="C27" s="100">
        <v>161</v>
      </c>
      <c r="D27" s="100">
        <v>158</v>
      </c>
      <c r="E27" s="100">
        <v>196</v>
      </c>
      <c r="F27" s="100">
        <v>194</v>
      </c>
      <c r="G27" s="100">
        <v>209</v>
      </c>
      <c r="H27" s="100">
        <v>21</v>
      </c>
      <c r="I27" s="100">
        <v>21</v>
      </c>
      <c r="J27" s="100">
        <v>209</v>
      </c>
      <c r="K27" s="100">
        <v>202</v>
      </c>
      <c r="L27" s="100">
        <v>191</v>
      </c>
      <c r="M27" s="100">
        <v>191</v>
      </c>
      <c r="N27" s="100">
        <v>208</v>
      </c>
      <c r="O27" s="100">
        <v>210</v>
      </c>
      <c r="P27" s="100">
        <v>207</v>
      </c>
      <c r="Q27" s="100"/>
      <c r="R27" s="111">
        <v>26</v>
      </c>
      <c r="S27" s="105" t="str">
        <f>Лист1!E28</f>
        <v>муниципальное бюджетное общеобразовательное учреждение «Лицей № 33»</v>
      </c>
      <c r="T27" s="9">
        <f t="shared" si="0"/>
        <v>0.98979591836734693</v>
      </c>
      <c r="U27" s="9">
        <f t="shared" si="1"/>
        <v>0.98136645962732916</v>
      </c>
      <c r="V27" s="9">
        <f t="shared" si="2"/>
        <v>0.99523809523809526</v>
      </c>
      <c r="W27" s="9">
        <f t="shared" si="3"/>
        <v>1</v>
      </c>
      <c r="X27" s="9">
        <f t="shared" si="4"/>
        <v>0.99523809523809526</v>
      </c>
      <c r="Y27" s="9">
        <f t="shared" si="5"/>
        <v>0.96190476190476193</v>
      </c>
      <c r="Z27" s="9">
        <f t="shared" si="6"/>
        <v>1</v>
      </c>
      <c r="AA27" s="9">
        <f t="shared" si="7"/>
        <v>0.99047619047619051</v>
      </c>
      <c r="AB27" s="9">
        <f t="shared" si="8"/>
        <v>1</v>
      </c>
      <c r="AC27" s="9">
        <f t="shared" si="9"/>
        <v>0.98571428571428577</v>
      </c>
    </row>
    <row r="28" spans="1:29" ht="55.2" x14ac:dyDescent="0.25">
      <c r="A28" s="100">
        <v>34</v>
      </c>
      <c r="B28" s="100">
        <v>73</v>
      </c>
      <c r="C28" s="100">
        <v>65</v>
      </c>
      <c r="D28" s="100">
        <v>63</v>
      </c>
      <c r="E28" s="100">
        <v>68</v>
      </c>
      <c r="F28" s="100">
        <v>63</v>
      </c>
      <c r="G28" s="100">
        <v>67</v>
      </c>
      <c r="H28" s="100">
        <v>3</v>
      </c>
      <c r="I28" s="100">
        <v>3</v>
      </c>
      <c r="J28" s="100">
        <v>68</v>
      </c>
      <c r="K28" s="100">
        <v>70</v>
      </c>
      <c r="L28" s="100">
        <v>69</v>
      </c>
      <c r="M28" s="100">
        <v>66</v>
      </c>
      <c r="N28" s="100">
        <v>68</v>
      </c>
      <c r="O28" s="100">
        <v>66</v>
      </c>
      <c r="P28" s="100">
        <v>68</v>
      </c>
      <c r="Q28" s="100"/>
      <c r="R28" s="111">
        <v>27</v>
      </c>
      <c r="S28" s="105" t="str">
        <f>Лист1!E29</f>
        <v>муниципальное бюджетное общеобразовательное учреждение «Средняя школа № 35»</v>
      </c>
      <c r="T28" s="9">
        <f t="shared" si="0"/>
        <v>0.92647058823529416</v>
      </c>
      <c r="U28" s="9">
        <f t="shared" si="1"/>
        <v>0.96923076923076923</v>
      </c>
      <c r="V28" s="9">
        <f t="shared" si="2"/>
        <v>0.9178082191780822</v>
      </c>
      <c r="W28" s="9">
        <f t="shared" si="3"/>
        <v>1</v>
      </c>
      <c r="X28" s="9">
        <f t="shared" si="4"/>
        <v>0.93150684931506844</v>
      </c>
      <c r="Y28" s="9">
        <f t="shared" si="5"/>
        <v>0.95890410958904104</v>
      </c>
      <c r="Z28" s="9">
        <f t="shared" si="6"/>
        <v>0.95652173913043481</v>
      </c>
      <c r="AA28" s="9">
        <f t="shared" si="7"/>
        <v>0.93150684931506844</v>
      </c>
      <c r="AB28" s="9">
        <f t="shared" si="8"/>
        <v>0.90410958904109584</v>
      </c>
      <c r="AC28" s="9">
        <f t="shared" si="9"/>
        <v>0.93150684931506844</v>
      </c>
    </row>
    <row r="29" spans="1:29" ht="55.2" x14ac:dyDescent="0.25">
      <c r="A29" s="100">
        <v>35</v>
      </c>
      <c r="B29" s="100">
        <v>353</v>
      </c>
      <c r="C29" s="100">
        <v>219</v>
      </c>
      <c r="D29" s="100">
        <v>204</v>
      </c>
      <c r="E29" s="100">
        <v>325</v>
      </c>
      <c r="F29" s="100">
        <v>291</v>
      </c>
      <c r="G29" s="100">
        <v>219</v>
      </c>
      <c r="H29" s="100">
        <v>27</v>
      </c>
      <c r="I29" s="100">
        <v>19</v>
      </c>
      <c r="J29" s="100">
        <v>316</v>
      </c>
      <c r="K29" s="100">
        <v>287</v>
      </c>
      <c r="L29" s="100">
        <v>243</v>
      </c>
      <c r="M29" s="100">
        <v>225</v>
      </c>
      <c r="N29" s="100">
        <v>280</v>
      </c>
      <c r="O29" s="100">
        <v>312</v>
      </c>
      <c r="P29" s="100">
        <v>287</v>
      </c>
      <c r="Q29" s="100"/>
      <c r="R29" s="111">
        <v>28</v>
      </c>
      <c r="S29" s="105" t="str">
        <f>Лист1!E30</f>
        <v>муниципальное бюджетное общеобразовательное учреждение «Гимназия № 36»</v>
      </c>
      <c r="T29" s="9">
        <f t="shared" si="0"/>
        <v>0.89538461538461533</v>
      </c>
      <c r="U29" s="9">
        <f t="shared" si="1"/>
        <v>0.93150684931506844</v>
      </c>
      <c r="V29" s="9">
        <f t="shared" si="2"/>
        <v>0.6203966005665722</v>
      </c>
      <c r="W29" s="9">
        <f t="shared" si="3"/>
        <v>0.70370370370370372</v>
      </c>
      <c r="X29" s="9">
        <f t="shared" si="4"/>
        <v>0.89518413597733715</v>
      </c>
      <c r="Y29" s="9">
        <f t="shared" si="5"/>
        <v>0.81303116147308785</v>
      </c>
      <c r="Z29" s="9">
        <f t="shared" si="6"/>
        <v>0.92592592592592593</v>
      </c>
      <c r="AA29" s="9">
        <f t="shared" si="7"/>
        <v>0.79320113314447593</v>
      </c>
      <c r="AB29" s="9">
        <f t="shared" si="8"/>
        <v>0.88385269121813026</v>
      </c>
      <c r="AC29" s="9">
        <f t="shared" si="9"/>
        <v>0.81303116147308785</v>
      </c>
    </row>
    <row r="30" spans="1:29" ht="55.2" x14ac:dyDescent="0.25">
      <c r="A30" s="100">
        <v>36</v>
      </c>
      <c r="B30" s="100">
        <v>136</v>
      </c>
      <c r="C30" s="100">
        <v>83</v>
      </c>
      <c r="D30" s="100">
        <v>78</v>
      </c>
      <c r="E30" s="100">
        <v>120</v>
      </c>
      <c r="F30" s="100">
        <v>109</v>
      </c>
      <c r="G30" s="100">
        <v>83</v>
      </c>
      <c r="H30" s="100">
        <v>7</v>
      </c>
      <c r="I30" s="100">
        <v>6</v>
      </c>
      <c r="J30" s="100">
        <v>119</v>
      </c>
      <c r="K30" s="100">
        <v>116</v>
      </c>
      <c r="L30" s="100">
        <v>99</v>
      </c>
      <c r="M30" s="100">
        <v>94</v>
      </c>
      <c r="N30" s="100">
        <v>102</v>
      </c>
      <c r="O30" s="100">
        <v>115</v>
      </c>
      <c r="P30" s="100">
        <v>110</v>
      </c>
      <c r="Q30" s="100"/>
      <c r="R30" s="111">
        <v>29</v>
      </c>
      <c r="S30" s="105" t="str">
        <f>Лист1!E31</f>
        <v>муниципальное бюджетное общеобразовательное учреждение «Средняя школа № 37»</v>
      </c>
      <c r="T30" s="9">
        <f t="shared" si="0"/>
        <v>0.90833333333333333</v>
      </c>
      <c r="U30" s="9">
        <f t="shared" si="1"/>
        <v>0.93975903614457834</v>
      </c>
      <c r="V30" s="9">
        <f t="shared" si="2"/>
        <v>0.61029411764705888</v>
      </c>
      <c r="W30" s="9">
        <f t="shared" si="3"/>
        <v>0.8571428571428571</v>
      </c>
      <c r="X30" s="9">
        <f t="shared" si="4"/>
        <v>0.875</v>
      </c>
      <c r="Y30" s="9">
        <f t="shared" si="5"/>
        <v>0.8529411764705882</v>
      </c>
      <c r="Z30" s="9">
        <f t="shared" si="6"/>
        <v>0.9494949494949495</v>
      </c>
      <c r="AA30" s="9">
        <f t="shared" si="7"/>
        <v>0.75</v>
      </c>
      <c r="AB30" s="9">
        <f t="shared" si="8"/>
        <v>0.84558823529411764</v>
      </c>
      <c r="AC30" s="9">
        <f t="shared" si="9"/>
        <v>0.80882352941176472</v>
      </c>
    </row>
    <row r="31" spans="1:29" ht="55.2" x14ac:dyDescent="0.25">
      <c r="A31" s="100">
        <v>37</v>
      </c>
      <c r="B31" s="100">
        <v>467</v>
      </c>
      <c r="C31" s="100">
        <v>314</v>
      </c>
      <c r="D31" s="100">
        <v>280</v>
      </c>
      <c r="E31" s="100">
        <v>410</v>
      </c>
      <c r="F31" s="100">
        <v>360</v>
      </c>
      <c r="G31" s="100">
        <v>289</v>
      </c>
      <c r="H31" s="100">
        <v>18</v>
      </c>
      <c r="I31" s="100">
        <v>15</v>
      </c>
      <c r="J31" s="100">
        <v>395</v>
      </c>
      <c r="K31" s="100">
        <v>399</v>
      </c>
      <c r="L31" s="100">
        <v>327</v>
      </c>
      <c r="M31" s="100">
        <v>297</v>
      </c>
      <c r="N31" s="100">
        <v>391</v>
      </c>
      <c r="O31" s="100">
        <v>371</v>
      </c>
      <c r="P31" s="100">
        <v>390</v>
      </c>
      <c r="Q31" s="100"/>
      <c r="R31" s="111">
        <v>30</v>
      </c>
      <c r="S31" s="105" t="str">
        <f>Лист1!E32</f>
        <v>муниципальное бюджетное общеобразовательное учреждение «Средняя школа № 39»</v>
      </c>
      <c r="T31" s="9">
        <f t="shared" si="0"/>
        <v>0.87804878048780488</v>
      </c>
      <c r="U31" s="9">
        <f t="shared" si="1"/>
        <v>0.89171974522292996</v>
      </c>
      <c r="V31" s="9">
        <f t="shared" si="2"/>
        <v>0.61884368308351179</v>
      </c>
      <c r="W31" s="9">
        <f t="shared" si="3"/>
        <v>0.83333333333333337</v>
      </c>
      <c r="X31" s="9">
        <f t="shared" si="4"/>
        <v>0.84582441113490359</v>
      </c>
      <c r="Y31" s="9">
        <f t="shared" si="5"/>
        <v>0.854389721627409</v>
      </c>
      <c r="Z31" s="9">
        <f t="shared" si="6"/>
        <v>0.90825688073394495</v>
      </c>
      <c r="AA31" s="9">
        <f t="shared" si="7"/>
        <v>0.83725910064239828</v>
      </c>
      <c r="AB31" s="9">
        <f t="shared" si="8"/>
        <v>0.79443254817987152</v>
      </c>
      <c r="AC31" s="9">
        <f t="shared" si="9"/>
        <v>0.83511777301927193</v>
      </c>
    </row>
    <row r="32" spans="1:29" ht="55.2" x14ac:dyDescent="0.25">
      <c r="A32" s="100">
        <v>38</v>
      </c>
      <c r="B32" s="100">
        <v>239</v>
      </c>
      <c r="C32" s="100">
        <v>191</v>
      </c>
      <c r="D32" s="100">
        <v>188</v>
      </c>
      <c r="E32" s="100">
        <v>210</v>
      </c>
      <c r="F32" s="100">
        <v>199</v>
      </c>
      <c r="G32" s="100">
        <v>193</v>
      </c>
      <c r="H32" s="100">
        <v>26</v>
      </c>
      <c r="I32" s="100">
        <v>21</v>
      </c>
      <c r="J32" s="100">
        <v>219</v>
      </c>
      <c r="K32" s="100">
        <v>228</v>
      </c>
      <c r="L32" s="100">
        <v>179</v>
      </c>
      <c r="M32" s="100">
        <v>176</v>
      </c>
      <c r="N32" s="100">
        <v>214</v>
      </c>
      <c r="O32" s="100">
        <v>223</v>
      </c>
      <c r="P32" s="100">
        <v>224</v>
      </c>
      <c r="Q32" s="100"/>
      <c r="R32" s="111">
        <v>31</v>
      </c>
      <c r="S32" s="105" t="str">
        <f>Лист1!E33</f>
        <v>муниципальное бюджетное общеобразовательное учреждение «Средняя школа № 41»</v>
      </c>
      <c r="T32" s="9">
        <f t="shared" si="0"/>
        <v>0.94761904761904758</v>
      </c>
      <c r="U32" s="9">
        <f t="shared" si="1"/>
        <v>0.98429319371727753</v>
      </c>
      <c r="V32" s="9">
        <f t="shared" si="2"/>
        <v>0.80753138075313813</v>
      </c>
      <c r="W32" s="9">
        <f t="shared" si="3"/>
        <v>0.80769230769230771</v>
      </c>
      <c r="X32" s="9">
        <f t="shared" si="4"/>
        <v>0.91631799163179917</v>
      </c>
      <c r="Y32" s="9">
        <f t="shared" si="5"/>
        <v>0.95397489539748959</v>
      </c>
      <c r="Z32" s="9">
        <f t="shared" si="6"/>
        <v>0.98324022346368711</v>
      </c>
      <c r="AA32" s="9">
        <f t="shared" si="7"/>
        <v>0.89539748953974896</v>
      </c>
      <c r="AB32" s="9">
        <f t="shared" si="8"/>
        <v>0.93305439330543938</v>
      </c>
      <c r="AC32" s="9">
        <f t="shared" si="9"/>
        <v>0.93723849372384938</v>
      </c>
    </row>
    <row r="33" spans="1:29" ht="55.2" x14ac:dyDescent="0.25">
      <c r="A33" s="100">
        <v>39</v>
      </c>
      <c r="B33" s="100">
        <v>355</v>
      </c>
      <c r="C33" s="100">
        <v>252</v>
      </c>
      <c r="D33" s="100">
        <v>240</v>
      </c>
      <c r="E33" s="100">
        <v>301</v>
      </c>
      <c r="F33" s="100">
        <v>266</v>
      </c>
      <c r="G33" s="100">
        <v>208</v>
      </c>
      <c r="H33" s="100">
        <v>15</v>
      </c>
      <c r="I33" s="100">
        <v>12</v>
      </c>
      <c r="J33" s="100">
        <v>304</v>
      </c>
      <c r="K33" s="100">
        <v>307</v>
      </c>
      <c r="L33" s="100">
        <v>249</v>
      </c>
      <c r="M33" s="100">
        <v>237</v>
      </c>
      <c r="N33" s="100">
        <v>284</v>
      </c>
      <c r="O33" s="100">
        <v>316</v>
      </c>
      <c r="P33" s="100">
        <v>307</v>
      </c>
      <c r="Q33" s="100"/>
      <c r="R33" s="111">
        <v>32</v>
      </c>
      <c r="S33" s="105" t="str">
        <f>Лист1!E34</f>
        <v>муниципальное бюджетное общеобразовательное учреждение «Средняя школа № 42»</v>
      </c>
      <c r="T33" s="9">
        <f t="shared" si="0"/>
        <v>0.88372093023255816</v>
      </c>
      <c r="U33" s="9">
        <f t="shared" si="1"/>
        <v>0.95238095238095233</v>
      </c>
      <c r="V33" s="9">
        <f t="shared" si="2"/>
        <v>0.58591549295774648</v>
      </c>
      <c r="W33" s="9">
        <f t="shared" si="3"/>
        <v>0.8</v>
      </c>
      <c r="X33" s="9">
        <f t="shared" si="4"/>
        <v>0.85633802816901405</v>
      </c>
      <c r="Y33" s="9">
        <f t="shared" si="5"/>
        <v>0.86478873239436616</v>
      </c>
      <c r="Z33" s="9">
        <f t="shared" si="6"/>
        <v>0.95180722891566261</v>
      </c>
      <c r="AA33" s="9">
        <f t="shared" si="7"/>
        <v>0.8</v>
      </c>
      <c r="AB33" s="9">
        <f t="shared" si="8"/>
        <v>0.89014084507042257</v>
      </c>
      <c r="AC33" s="9">
        <f t="shared" si="9"/>
        <v>0.86478873239436616</v>
      </c>
    </row>
    <row r="34" spans="1:29" ht="55.2" x14ac:dyDescent="0.25">
      <c r="A34" s="100">
        <v>40</v>
      </c>
      <c r="B34" s="100">
        <v>348</v>
      </c>
      <c r="C34" s="100">
        <v>297</v>
      </c>
      <c r="D34" s="100">
        <v>287</v>
      </c>
      <c r="E34" s="100">
        <v>320</v>
      </c>
      <c r="F34" s="100">
        <v>306</v>
      </c>
      <c r="G34" s="100">
        <v>268</v>
      </c>
      <c r="H34" s="100">
        <v>51</v>
      </c>
      <c r="I34" s="100">
        <v>47</v>
      </c>
      <c r="J34" s="100">
        <v>314</v>
      </c>
      <c r="K34" s="100">
        <v>314</v>
      </c>
      <c r="L34" s="100">
        <v>291</v>
      </c>
      <c r="M34" s="100">
        <v>279</v>
      </c>
      <c r="N34" s="100">
        <v>298</v>
      </c>
      <c r="O34" s="100">
        <v>323</v>
      </c>
      <c r="P34" s="100">
        <v>312</v>
      </c>
      <c r="Q34" s="100"/>
      <c r="R34" s="111">
        <v>33</v>
      </c>
      <c r="S34" s="105" t="str">
        <f>Лист1!E35</f>
        <v>муниципальное бюджетное общеобразовательное учреждение «Средняя школа № 43»</v>
      </c>
      <c r="T34" s="9">
        <f t="shared" si="0"/>
        <v>0.95625000000000004</v>
      </c>
      <c r="U34" s="9">
        <f t="shared" si="1"/>
        <v>0.96632996632996637</v>
      </c>
      <c r="V34" s="9">
        <f t="shared" si="2"/>
        <v>0.77011494252873558</v>
      </c>
      <c r="W34" s="9">
        <f t="shared" si="3"/>
        <v>0.92156862745098034</v>
      </c>
      <c r="X34" s="9">
        <f t="shared" si="4"/>
        <v>0.9022988505747126</v>
      </c>
      <c r="Y34" s="9">
        <f t="shared" si="5"/>
        <v>0.9022988505747126</v>
      </c>
      <c r="Z34" s="9">
        <f t="shared" si="6"/>
        <v>0.95876288659793818</v>
      </c>
      <c r="AA34" s="9">
        <f t="shared" si="7"/>
        <v>0.85632183908045978</v>
      </c>
      <c r="AB34" s="9">
        <f t="shared" si="8"/>
        <v>0.92816091954022983</v>
      </c>
      <c r="AC34" s="9">
        <f t="shared" si="9"/>
        <v>0.89655172413793105</v>
      </c>
    </row>
    <row r="35" spans="1:29" ht="41.4" x14ac:dyDescent="0.25">
      <c r="A35" s="100">
        <v>41</v>
      </c>
      <c r="B35" s="100">
        <v>426</v>
      </c>
      <c r="C35" s="100">
        <v>359</v>
      </c>
      <c r="D35" s="100">
        <v>344</v>
      </c>
      <c r="E35" s="100">
        <v>411</v>
      </c>
      <c r="F35" s="100">
        <v>388</v>
      </c>
      <c r="G35" s="100">
        <v>332</v>
      </c>
      <c r="H35" s="100">
        <v>26</v>
      </c>
      <c r="I35" s="100">
        <v>24</v>
      </c>
      <c r="J35" s="100">
        <v>375</v>
      </c>
      <c r="K35" s="100">
        <v>377</v>
      </c>
      <c r="L35" s="100">
        <v>358</v>
      </c>
      <c r="M35" s="100">
        <v>342</v>
      </c>
      <c r="N35" s="100">
        <v>357</v>
      </c>
      <c r="O35" s="100">
        <v>377</v>
      </c>
      <c r="P35" s="100">
        <v>376</v>
      </c>
      <c r="Q35" s="100"/>
      <c r="R35" s="111">
        <v>34</v>
      </c>
      <c r="S35" s="105" t="str">
        <f>Лист1!E36</f>
        <v>муниципальное бюджетное общеобразовательное учреждение гимназия № 44</v>
      </c>
      <c r="T35" s="9">
        <f t="shared" si="0"/>
        <v>0.94403892944038925</v>
      </c>
      <c r="U35" s="9">
        <f t="shared" si="1"/>
        <v>0.95821727019498604</v>
      </c>
      <c r="V35" s="9">
        <f t="shared" si="2"/>
        <v>0.77934272300469487</v>
      </c>
      <c r="W35" s="9">
        <f t="shared" si="3"/>
        <v>0.92307692307692313</v>
      </c>
      <c r="X35" s="9">
        <f t="shared" si="4"/>
        <v>0.88028169014084512</v>
      </c>
      <c r="Y35" s="9">
        <f t="shared" si="5"/>
        <v>0.88497652582159625</v>
      </c>
      <c r="Z35" s="9">
        <f t="shared" si="6"/>
        <v>0.95530726256983245</v>
      </c>
      <c r="AA35" s="9">
        <f t="shared" si="7"/>
        <v>0.8380281690140845</v>
      </c>
      <c r="AB35" s="9">
        <f t="shared" si="8"/>
        <v>0.88497652582159625</v>
      </c>
      <c r="AC35" s="9">
        <f t="shared" si="9"/>
        <v>0.88262910798122063</v>
      </c>
    </row>
    <row r="36" spans="1:29" ht="55.2" x14ac:dyDescent="0.25">
      <c r="A36" s="100">
        <v>42</v>
      </c>
      <c r="B36" s="100">
        <v>489</v>
      </c>
      <c r="C36" s="100">
        <v>366</v>
      </c>
      <c r="D36" s="100">
        <v>354</v>
      </c>
      <c r="E36" s="100">
        <v>409</v>
      </c>
      <c r="F36" s="100">
        <v>385</v>
      </c>
      <c r="G36" s="100">
        <v>356</v>
      </c>
      <c r="H36" s="100">
        <v>28</v>
      </c>
      <c r="I36" s="100">
        <v>23</v>
      </c>
      <c r="J36" s="100">
        <v>433</v>
      </c>
      <c r="K36" s="100">
        <v>452</v>
      </c>
      <c r="L36" s="100">
        <v>358</v>
      </c>
      <c r="M36" s="100">
        <v>344</v>
      </c>
      <c r="N36" s="100">
        <v>417</v>
      </c>
      <c r="O36" s="100">
        <v>420</v>
      </c>
      <c r="P36" s="100">
        <v>441</v>
      </c>
      <c r="Q36" s="100"/>
      <c r="R36" s="111">
        <v>35</v>
      </c>
      <c r="S36" s="105" t="str">
        <f>Лист1!E37</f>
        <v>муниципальное бюджетное общеобразовательное учреждение «Средняя школа № 49»</v>
      </c>
      <c r="T36" s="9">
        <f t="shared" si="0"/>
        <v>0.94132029339853296</v>
      </c>
      <c r="U36" s="9">
        <f t="shared" si="1"/>
        <v>0.96721311475409832</v>
      </c>
      <c r="V36" s="9">
        <f t="shared" si="2"/>
        <v>0.72801635991820046</v>
      </c>
      <c r="W36" s="9">
        <f t="shared" si="3"/>
        <v>0.8214285714285714</v>
      </c>
      <c r="X36" s="9">
        <f t="shared" si="4"/>
        <v>0.88548057259713697</v>
      </c>
      <c r="Y36" s="9">
        <f t="shared" si="5"/>
        <v>0.92433537832310841</v>
      </c>
      <c r="Z36" s="9">
        <f t="shared" si="6"/>
        <v>0.96089385474860334</v>
      </c>
      <c r="AA36" s="9">
        <f t="shared" si="7"/>
        <v>0.85276073619631898</v>
      </c>
      <c r="AB36" s="9">
        <f t="shared" si="8"/>
        <v>0.85889570552147243</v>
      </c>
      <c r="AC36" s="9">
        <f t="shared" si="9"/>
        <v>0.90184049079754602</v>
      </c>
    </row>
    <row r="37" spans="1:29" ht="55.2" x14ac:dyDescent="0.25">
      <c r="A37" s="100">
        <v>43</v>
      </c>
      <c r="B37" s="100">
        <v>279</v>
      </c>
      <c r="C37" s="100">
        <v>258</v>
      </c>
      <c r="D37" s="100">
        <v>248</v>
      </c>
      <c r="E37" s="100">
        <v>271</v>
      </c>
      <c r="F37" s="100">
        <v>260</v>
      </c>
      <c r="G37" s="100">
        <v>257</v>
      </c>
      <c r="H37" s="100">
        <v>16</v>
      </c>
      <c r="I37" s="100">
        <v>15</v>
      </c>
      <c r="J37" s="100">
        <v>268</v>
      </c>
      <c r="K37" s="100">
        <v>260</v>
      </c>
      <c r="L37" s="100">
        <v>253</v>
      </c>
      <c r="M37" s="100">
        <v>249</v>
      </c>
      <c r="N37" s="100">
        <v>257</v>
      </c>
      <c r="O37" s="100">
        <v>262</v>
      </c>
      <c r="P37" s="100">
        <v>260</v>
      </c>
      <c r="Q37" s="100"/>
      <c r="R37" s="111">
        <v>36</v>
      </c>
      <c r="S37" s="105" t="str">
        <f>Лист1!E38</f>
        <v>муниципальное бюджетное общеобразовательное учреждение «Средняя школа № 50»</v>
      </c>
      <c r="T37" s="9">
        <f t="shared" si="0"/>
        <v>0.95940959409594095</v>
      </c>
      <c r="U37" s="9">
        <f t="shared" si="1"/>
        <v>0.96124031007751942</v>
      </c>
      <c r="V37" s="9">
        <f t="shared" si="2"/>
        <v>0.92114695340501795</v>
      </c>
      <c r="W37" s="9">
        <f t="shared" si="3"/>
        <v>0.9375</v>
      </c>
      <c r="X37" s="9">
        <f t="shared" si="4"/>
        <v>0.96057347670250892</v>
      </c>
      <c r="Y37" s="9">
        <f t="shared" si="5"/>
        <v>0.93189964157706096</v>
      </c>
      <c r="Z37" s="9">
        <f t="shared" si="6"/>
        <v>0.98418972332015808</v>
      </c>
      <c r="AA37" s="9">
        <f t="shared" si="7"/>
        <v>0.92114695340501795</v>
      </c>
      <c r="AB37" s="9">
        <f t="shared" si="8"/>
        <v>0.93906810035842292</v>
      </c>
      <c r="AC37" s="9">
        <f t="shared" si="9"/>
        <v>0.93189964157706096</v>
      </c>
    </row>
    <row r="38" spans="1:29" ht="55.2" x14ac:dyDescent="0.25">
      <c r="A38" s="100">
        <v>44</v>
      </c>
      <c r="B38" s="100">
        <v>70</v>
      </c>
      <c r="C38" s="100">
        <v>49</v>
      </c>
      <c r="D38" s="100">
        <v>45</v>
      </c>
      <c r="E38" s="100">
        <v>57</v>
      </c>
      <c r="F38" s="100">
        <v>49</v>
      </c>
      <c r="G38" s="100">
        <v>36</v>
      </c>
      <c r="H38" s="100">
        <v>3</v>
      </c>
      <c r="I38" s="100">
        <v>2</v>
      </c>
      <c r="J38" s="100">
        <v>60</v>
      </c>
      <c r="K38" s="100">
        <v>49</v>
      </c>
      <c r="L38" s="100">
        <v>44</v>
      </c>
      <c r="M38" s="100">
        <v>39</v>
      </c>
      <c r="N38" s="100">
        <v>50</v>
      </c>
      <c r="O38" s="100">
        <v>50</v>
      </c>
      <c r="P38" s="100">
        <v>46</v>
      </c>
      <c r="Q38" s="100"/>
      <c r="R38" s="111">
        <v>37</v>
      </c>
      <c r="S38" s="105" t="str">
        <f>Лист1!E39</f>
        <v>муниципальное бюджетное общеобразовательное учреждение «Средняя школа № 53»</v>
      </c>
      <c r="T38" s="9">
        <f t="shared" si="0"/>
        <v>0.85964912280701755</v>
      </c>
      <c r="U38" s="9">
        <f t="shared" si="1"/>
        <v>0.91836734693877553</v>
      </c>
      <c r="V38" s="9">
        <f t="shared" si="2"/>
        <v>0.51428571428571423</v>
      </c>
      <c r="W38" s="9">
        <f t="shared" si="3"/>
        <v>0.66666666666666663</v>
      </c>
      <c r="X38" s="9">
        <f t="shared" si="4"/>
        <v>0.8571428571428571</v>
      </c>
      <c r="Y38" s="9">
        <f t="shared" si="5"/>
        <v>0.7</v>
      </c>
      <c r="Z38" s="9">
        <f t="shared" si="6"/>
        <v>0.88636363636363635</v>
      </c>
      <c r="AA38" s="9">
        <f t="shared" si="7"/>
        <v>0.7142857142857143</v>
      </c>
      <c r="AB38" s="9">
        <f t="shared" si="8"/>
        <v>0.7142857142857143</v>
      </c>
      <c r="AC38" s="9">
        <f t="shared" si="9"/>
        <v>0.65714285714285714</v>
      </c>
    </row>
    <row r="39" spans="1:29" ht="55.2" x14ac:dyDescent="0.25">
      <c r="A39" s="100">
        <v>45</v>
      </c>
      <c r="B39" s="100">
        <v>232</v>
      </c>
      <c r="C39" s="100">
        <v>213</v>
      </c>
      <c r="D39" s="100">
        <v>208</v>
      </c>
      <c r="E39" s="100">
        <v>224</v>
      </c>
      <c r="F39" s="100">
        <v>214</v>
      </c>
      <c r="G39" s="100">
        <v>190</v>
      </c>
      <c r="H39" s="100">
        <v>43</v>
      </c>
      <c r="I39" s="100">
        <v>35</v>
      </c>
      <c r="J39" s="100">
        <v>221</v>
      </c>
      <c r="K39" s="100">
        <v>217</v>
      </c>
      <c r="L39" s="100">
        <v>207</v>
      </c>
      <c r="M39" s="100">
        <v>200</v>
      </c>
      <c r="N39" s="100">
        <v>212</v>
      </c>
      <c r="O39" s="100">
        <v>223</v>
      </c>
      <c r="P39" s="100">
        <v>216</v>
      </c>
      <c r="Q39" s="100"/>
      <c r="R39" s="111">
        <v>38</v>
      </c>
      <c r="S39" s="105" t="str">
        <f>Лист1!E40</f>
        <v>муниципальное бюджетное общеобразовательное учреждение «Средняя школа № 54»</v>
      </c>
      <c r="T39" s="9">
        <f t="shared" si="0"/>
        <v>0.9553571428571429</v>
      </c>
      <c r="U39" s="9">
        <f t="shared" si="1"/>
        <v>0.97652582159624413</v>
      </c>
      <c r="V39" s="9">
        <f t="shared" si="2"/>
        <v>0.81896551724137934</v>
      </c>
      <c r="W39" s="9">
        <f t="shared" si="3"/>
        <v>0.81395348837209303</v>
      </c>
      <c r="X39" s="9">
        <f t="shared" si="4"/>
        <v>0.95258620689655171</v>
      </c>
      <c r="Y39" s="9">
        <f t="shared" si="5"/>
        <v>0.93534482758620685</v>
      </c>
      <c r="Z39" s="9">
        <f t="shared" si="6"/>
        <v>0.96618357487922701</v>
      </c>
      <c r="AA39" s="9">
        <f t="shared" si="7"/>
        <v>0.91379310344827591</v>
      </c>
      <c r="AB39" s="9">
        <f t="shared" si="8"/>
        <v>0.96120689655172409</v>
      </c>
      <c r="AC39" s="9">
        <f t="shared" si="9"/>
        <v>0.93103448275862066</v>
      </c>
    </row>
    <row r="40" spans="1:29" ht="55.2" x14ac:dyDescent="0.25">
      <c r="A40" s="100">
        <v>46</v>
      </c>
      <c r="B40" s="100">
        <v>255</v>
      </c>
      <c r="C40" s="100">
        <v>211</v>
      </c>
      <c r="D40" s="100">
        <v>203</v>
      </c>
      <c r="E40" s="100">
        <v>214</v>
      </c>
      <c r="F40" s="100">
        <v>188</v>
      </c>
      <c r="G40" s="100">
        <v>215</v>
      </c>
      <c r="H40" s="100">
        <v>9</v>
      </c>
      <c r="I40" s="100">
        <v>8</v>
      </c>
      <c r="J40" s="100">
        <v>245</v>
      </c>
      <c r="K40" s="100">
        <v>245</v>
      </c>
      <c r="L40" s="100">
        <v>186</v>
      </c>
      <c r="M40" s="100">
        <v>181</v>
      </c>
      <c r="N40" s="100">
        <v>230</v>
      </c>
      <c r="O40" s="100">
        <v>235</v>
      </c>
      <c r="P40" s="100">
        <v>237</v>
      </c>
      <c r="Q40" s="100"/>
      <c r="R40" s="111">
        <v>39</v>
      </c>
      <c r="S40" s="105" t="str">
        <f>Лист1!E41</f>
        <v>муниципальное бюджетное общеобразовательное учреждение «Средняя школа № 55»</v>
      </c>
      <c r="T40" s="9">
        <f t="shared" si="0"/>
        <v>0.87850467289719625</v>
      </c>
      <c r="U40" s="9">
        <f t="shared" si="1"/>
        <v>0.96208530805687209</v>
      </c>
      <c r="V40" s="9">
        <f t="shared" si="2"/>
        <v>0.84313725490196079</v>
      </c>
      <c r="W40" s="9">
        <f t="shared" si="3"/>
        <v>0.88888888888888884</v>
      </c>
      <c r="X40" s="9">
        <f t="shared" si="4"/>
        <v>0.96078431372549022</v>
      </c>
      <c r="Y40" s="9">
        <f t="shared" si="5"/>
        <v>0.96078431372549022</v>
      </c>
      <c r="Z40" s="9">
        <f t="shared" si="6"/>
        <v>0.9731182795698925</v>
      </c>
      <c r="AA40" s="9">
        <f t="shared" si="7"/>
        <v>0.90196078431372551</v>
      </c>
      <c r="AB40" s="9">
        <f t="shared" si="8"/>
        <v>0.92156862745098034</v>
      </c>
      <c r="AC40" s="9">
        <f t="shared" si="9"/>
        <v>0.92941176470588238</v>
      </c>
    </row>
    <row r="41" spans="1:29" ht="55.2" x14ac:dyDescent="0.25">
      <c r="A41" s="100">
        <v>47</v>
      </c>
      <c r="B41" s="100">
        <v>574</v>
      </c>
      <c r="C41" s="100">
        <v>449</v>
      </c>
      <c r="D41" s="100">
        <v>425</v>
      </c>
      <c r="E41" s="100">
        <v>530</v>
      </c>
      <c r="F41" s="100">
        <v>503</v>
      </c>
      <c r="G41" s="100">
        <v>466</v>
      </c>
      <c r="H41" s="100">
        <v>40</v>
      </c>
      <c r="I41" s="100">
        <v>31</v>
      </c>
      <c r="J41" s="100">
        <v>524</v>
      </c>
      <c r="K41" s="100">
        <v>526</v>
      </c>
      <c r="L41" s="100">
        <v>415</v>
      </c>
      <c r="M41" s="100">
        <v>394</v>
      </c>
      <c r="N41" s="100">
        <v>518</v>
      </c>
      <c r="O41" s="100">
        <v>499</v>
      </c>
      <c r="P41" s="100">
        <v>535</v>
      </c>
      <c r="Q41" s="100"/>
      <c r="R41" s="111">
        <v>40</v>
      </c>
      <c r="S41" s="105" t="str">
        <f>Лист1!E42</f>
        <v>муниципальное бюджетное общеобразовательное учреждение «Средняя школа № 56»</v>
      </c>
      <c r="T41" s="9">
        <f t="shared" si="0"/>
        <v>0.94905660377358492</v>
      </c>
      <c r="U41" s="9">
        <f t="shared" si="1"/>
        <v>0.94654788418708236</v>
      </c>
      <c r="V41" s="9">
        <f t="shared" si="2"/>
        <v>0.81184668989547037</v>
      </c>
      <c r="W41" s="9">
        <f t="shared" si="3"/>
        <v>0.77500000000000002</v>
      </c>
      <c r="X41" s="9">
        <f t="shared" si="4"/>
        <v>0.91289198606271782</v>
      </c>
      <c r="Y41" s="9">
        <f t="shared" si="5"/>
        <v>0.91637630662020908</v>
      </c>
      <c r="Z41" s="9">
        <f t="shared" si="6"/>
        <v>0.94939759036144578</v>
      </c>
      <c r="AA41" s="9">
        <f t="shared" si="7"/>
        <v>0.90243902439024393</v>
      </c>
      <c r="AB41" s="9">
        <f t="shared" si="8"/>
        <v>0.86933797909407662</v>
      </c>
      <c r="AC41" s="9">
        <f t="shared" si="9"/>
        <v>0.93205574912891986</v>
      </c>
    </row>
    <row r="42" spans="1:29" ht="55.2" x14ac:dyDescent="0.25">
      <c r="A42" s="100">
        <v>48</v>
      </c>
      <c r="B42" s="100">
        <v>260</v>
      </c>
      <c r="C42" s="100">
        <v>193</v>
      </c>
      <c r="D42" s="100">
        <v>186</v>
      </c>
      <c r="E42" s="100">
        <v>234</v>
      </c>
      <c r="F42" s="100">
        <v>225</v>
      </c>
      <c r="G42" s="100">
        <v>210</v>
      </c>
      <c r="H42" s="100">
        <v>29</v>
      </c>
      <c r="I42" s="100">
        <v>25</v>
      </c>
      <c r="J42" s="100">
        <v>249</v>
      </c>
      <c r="K42" s="100">
        <v>245</v>
      </c>
      <c r="L42" s="100">
        <v>217</v>
      </c>
      <c r="M42" s="100">
        <v>209</v>
      </c>
      <c r="N42" s="100">
        <v>232</v>
      </c>
      <c r="O42" s="100">
        <v>245</v>
      </c>
      <c r="P42" s="100">
        <v>242</v>
      </c>
      <c r="Q42" s="100"/>
      <c r="R42" s="111">
        <v>41</v>
      </c>
      <c r="S42" s="105" t="str">
        <f>Лист1!E43</f>
        <v>муниципальное бюджетное общеобразовательное учреждение «Средняя школа № 58»</v>
      </c>
      <c r="T42" s="9">
        <f t="shared" si="0"/>
        <v>0.96153846153846156</v>
      </c>
      <c r="U42" s="9">
        <f t="shared" si="1"/>
        <v>0.96373056994818651</v>
      </c>
      <c r="V42" s="9">
        <f t="shared" si="2"/>
        <v>0.80769230769230771</v>
      </c>
      <c r="W42" s="9">
        <f t="shared" si="3"/>
        <v>0.86206896551724133</v>
      </c>
      <c r="X42" s="9">
        <f t="shared" si="4"/>
        <v>0.95769230769230773</v>
      </c>
      <c r="Y42" s="9">
        <f t="shared" si="5"/>
        <v>0.94230769230769229</v>
      </c>
      <c r="Z42" s="9">
        <f t="shared" si="6"/>
        <v>0.96313364055299544</v>
      </c>
      <c r="AA42" s="9">
        <f t="shared" si="7"/>
        <v>0.89230769230769236</v>
      </c>
      <c r="AB42" s="9">
        <f t="shared" si="8"/>
        <v>0.94230769230769229</v>
      </c>
      <c r="AC42" s="9">
        <f t="shared" si="9"/>
        <v>0.93076923076923079</v>
      </c>
    </row>
    <row r="43" spans="1:29" ht="55.2" x14ac:dyDescent="0.25">
      <c r="A43" s="100">
        <v>49</v>
      </c>
      <c r="B43" s="100">
        <v>314</v>
      </c>
      <c r="C43" s="100">
        <v>267</v>
      </c>
      <c r="D43" s="100">
        <v>259</v>
      </c>
      <c r="E43" s="100">
        <v>300</v>
      </c>
      <c r="F43" s="100">
        <v>285</v>
      </c>
      <c r="G43" s="100">
        <v>273</v>
      </c>
      <c r="H43" s="100">
        <v>13</v>
      </c>
      <c r="I43" s="100">
        <v>11</v>
      </c>
      <c r="J43" s="100">
        <v>301</v>
      </c>
      <c r="K43" s="100">
        <v>300</v>
      </c>
      <c r="L43" s="100">
        <v>252</v>
      </c>
      <c r="M43" s="100">
        <v>247</v>
      </c>
      <c r="N43" s="100">
        <v>300</v>
      </c>
      <c r="O43" s="100">
        <v>294</v>
      </c>
      <c r="P43" s="100">
        <v>301</v>
      </c>
      <c r="Q43" s="100"/>
      <c r="R43" s="111">
        <v>42</v>
      </c>
      <c r="S43" s="105" t="str">
        <f>Лист1!E44</f>
        <v>муниципальное бюджетное общеобразовательное учреждение «Средняя школа № 61»</v>
      </c>
      <c r="T43" s="9">
        <f t="shared" si="0"/>
        <v>0.95</v>
      </c>
      <c r="U43" s="9">
        <f t="shared" si="1"/>
        <v>0.97003745318352064</v>
      </c>
      <c r="V43" s="9">
        <f t="shared" si="2"/>
        <v>0.86942675159235672</v>
      </c>
      <c r="W43" s="9">
        <f t="shared" si="3"/>
        <v>0.84615384615384615</v>
      </c>
      <c r="X43" s="9">
        <f t="shared" si="4"/>
        <v>0.95859872611464969</v>
      </c>
      <c r="Y43" s="9">
        <f t="shared" si="5"/>
        <v>0.95541401273885351</v>
      </c>
      <c r="Z43" s="9">
        <f t="shared" si="6"/>
        <v>0.98015873015873012</v>
      </c>
      <c r="AA43" s="9">
        <f t="shared" si="7"/>
        <v>0.95541401273885351</v>
      </c>
      <c r="AB43" s="9">
        <f t="shared" si="8"/>
        <v>0.93630573248407645</v>
      </c>
      <c r="AC43" s="9">
        <f t="shared" si="9"/>
        <v>0.95859872611464969</v>
      </c>
    </row>
    <row r="44" spans="1:29" ht="55.2" x14ac:dyDescent="0.25">
      <c r="A44" s="100">
        <v>50</v>
      </c>
      <c r="B44" s="100">
        <v>179</v>
      </c>
      <c r="C44" s="100">
        <v>163</v>
      </c>
      <c r="D44" s="100">
        <v>162</v>
      </c>
      <c r="E44" s="100">
        <v>174</v>
      </c>
      <c r="F44" s="100">
        <v>170</v>
      </c>
      <c r="G44" s="100">
        <v>169</v>
      </c>
      <c r="H44" s="100">
        <v>14</v>
      </c>
      <c r="I44" s="100">
        <v>12</v>
      </c>
      <c r="J44" s="100">
        <v>177</v>
      </c>
      <c r="K44" s="100">
        <v>176</v>
      </c>
      <c r="L44" s="100">
        <v>137</v>
      </c>
      <c r="M44" s="100">
        <v>134</v>
      </c>
      <c r="N44" s="100">
        <v>173</v>
      </c>
      <c r="O44" s="100">
        <v>174</v>
      </c>
      <c r="P44" s="100">
        <v>173</v>
      </c>
      <c r="Q44" s="100"/>
      <c r="R44" s="111">
        <v>43</v>
      </c>
      <c r="S44" s="105" t="str">
        <f>Лист1!E45</f>
        <v>муниципальное бюджетное общеобразовательное учреждение «Средняя школа № 62»</v>
      </c>
      <c r="T44" s="9">
        <f t="shared" si="0"/>
        <v>0.97701149425287359</v>
      </c>
      <c r="U44" s="9">
        <f t="shared" si="1"/>
        <v>0.99386503067484666</v>
      </c>
      <c r="V44" s="9">
        <f t="shared" si="2"/>
        <v>0.94413407821229045</v>
      </c>
      <c r="W44" s="9">
        <f t="shared" si="3"/>
        <v>0.8571428571428571</v>
      </c>
      <c r="X44" s="9">
        <f t="shared" si="4"/>
        <v>0.98882681564245811</v>
      </c>
      <c r="Y44" s="9">
        <f t="shared" si="5"/>
        <v>0.98324022346368711</v>
      </c>
      <c r="Z44" s="9">
        <f t="shared" si="6"/>
        <v>0.97810218978102192</v>
      </c>
      <c r="AA44" s="9">
        <f t="shared" si="7"/>
        <v>0.96648044692737434</v>
      </c>
      <c r="AB44" s="9">
        <f t="shared" si="8"/>
        <v>0.97206703910614523</v>
      </c>
      <c r="AC44" s="9">
        <f t="shared" si="9"/>
        <v>0.96648044692737434</v>
      </c>
    </row>
    <row r="45" spans="1:29" ht="55.2" x14ac:dyDescent="0.25">
      <c r="A45" s="100">
        <v>51</v>
      </c>
      <c r="B45" s="100">
        <v>29</v>
      </c>
      <c r="C45" s="100">
        <v>21</v>
      </c>
      <c r="D45" s="100">
        <v>15</v>
      </c>
      <c r="E45" s="100">
        <v>23</v>
      </c>
      <c r="F45" s="100">
        <v>14</v>
      </c>
      <c r="G45" s="100">
        <v>15</v>
      </c>
      <c r="H45" s="100">
        <v>2</v>
      </c>
      <c r="I45" s="100">
        <v>1</v>
      </c>
      <c r="J45" s="100">
        <v>21</v>
      </c>
      <c r="K45" s="100">
        <v>25</v>
      </c>
      <c r="L45" s="100">
        <v>15</v>
      </c>
      <c r="M45" s="100">
        <v>13</v>
      </c>
      <c r="N45" s="100">
        <v>17</v>
      </c>
      <c r="O45" s="100">
        <v>23</v>
      </c>
      <c r="P45" s="100">
        <v>21</v>
      </c>
      <c r="Q45" s="100"/>
      <c r="R45" s="111">
        <v>44</v>
      </c>
      <c r="S45" s="105" t="str">
        <f>Лист1!E46</f>
        <v>муниципальное бюджетное общеобразовательное учреждение «Средняя школа № 63»</v>
      </c>
      <c r="T45" s="9">
        <f t="shared" si="0"/>
        <v>0.60869565217391308</v>
      </c>
      <c r="U45" s="9">
        <f t="shared" si="1"/>
        <v>0.7142857142857143</v>
      </c>
      <c r="V45" s="9">
        <f t="shared" si="2"/>
        <v>0.51724137931034486</v>
      </c>
      <c r="W45" s="9">
        <f t="shared" si="3"/>
        <v>0.5</v>
      </c>
      <c r="X45" s="9">
        <f t="shared" si="4"/>
        <v>0.72413793103448276</v>
      </c>
      <c r="Y45" s="9">
        <f t="shared" si="5"/>
        <v>0.86206896551724133</v>
      </c>
      <c r="Z45" s="9">
        <f t="shared" si="6"/>
        <v>0.8666666666666667</v>
      </c>
      <c r="AA45" s="9">
        <f t="shared" si="7"/>
        <v>0.58620689655172409</v>
      </c>
      <c r="AB45" s="9">
        <f t="shared" si="8"/>
        <v>0.7931034482758621</v>
      </c>
      <c r="AC45" s="9">
        <f t="shared" si="9"/>
        <v>0.72413793103448276</v>
      </c>
    </row>
    <row r="46" spans="1:29" ht="55.2" x14ac:dyDescent="0.25">
      <c r="A46" s="100">
        <v>52</v>
      </c>
      <c r="B46" s="100">
        <v>186</v>
      </c>
      <c r="C46" s="100">
        <v>145</v>
      </c>
      <c r="D46" s="100">
        <v>138</v>
      </c>
      <c r="E46" s="100">
        <v>169</v>
      </c>
      <c r="F46" s="100">
        <v>164</v>
      </c>
      <c r="G46" s="100">
        <v>145</v>
      </c>
      <c r="H46" s="100">
        <v>17</v>
      </c>
      <c r="I46" s="100">
        <v>16</v>
      </c>
      <c r="J46" s="100">
        <v>161</v>
      </c>
      <c r="K46" s="100">
        <v>168</v>
      </c>
      <c r="L46" s="100">
        <v>139</v>
      </c>
      <c r="M46" s="100">
        <v>132</v>
      </c>
      <c r="N46" s="100">
        <v>171</v>
      </c>
      <c r="O46" s="100">
        <v>163</v>
      </c>
      <c r="P46" s="100">
        <v>171</v>
      </c>
      <c r="Q46" s="100"/>
      <c r="R46" s="111">
        <v>45</v>
      </c>
      <c r="S46" s="105" t="str">
        <f>Лист1!E47</f>
        <v>муниципальное бюджетное общеобразовательное учреждение «Средняя школа № 64»</v>
      </c>
      <c r="T46" s="9">
        <f t="shared" si="0"/>
        <v>0.97041420118343191</v>
      </c>
      <c r="U46" s="9">
        <f t="shared" si="1"/>
        <v>0.9517241379310345</v>
      </c>
      <c r="V46" s="9">
        <f t="shared" si="2"/>
        <v>0.77956989247311825</v>
      </c>
      <c r="W46" s="9">
        <f t="shared" si="3"/>
        <v>0.94117647058823528</v>
      </c>
      <c r="X46" s="9">
        <f t="shared" si="4"/>
        <v>0.86559139784946237</v>
      </c>
      <c r="Y46" s="9">
        <f t="shared" si="5"/>
        <v>0.90322580645161288</v>
      </c>
      <c r="Z46" s="9">
        <f t="shared" si="6"/>
        <v>0.94964028776978415</v>
      </c>
      <c r="AA46" s="9">
        <f t="shared" si="7"/>
        <v>0.91935483870967738</v>
      </c>
      <c r="AB46" s="9">
        <f t="shared" si="8"/>
        <v>0.87634408602150538</v>
      </c>
      <c r="AC46" s="9">
        <f t="shared" si="9"/>
        <v>0.91935483870967738</v>
      </c>
    </row>
    <row r="47" spans="1:29" ht="55.2" x14ac:dyDescent="0.25">
      <c r="A47" s="100">
        <v>53</v>
      </c>
      <c r="B47" s="100">
        <v>154</v>
      </c>
      <c r="C47" s="100">
        <v>107</v>
      </c>
      <c r="D47" s="100">
        <v>102</v>
      </c>
      <c r="E47" s="100">
        <v>134</v>
      </c>
      <c r="F47" s="100">
        <v>123</v>
      </c>
      <c r="G47" s="100">
        <v>94</v>
      </c>
      <c r="H47" s="100">
        <v>5</v>
      </c>
      <c r="I47" s="100">
        <v>5</v>
      </c>
      <c r="J47" s="100">
        <v>134</v>
      </c>
      <c r="K47" s="100">
        <v>135</v>
      </c>
      <c r="L47" s="100">
        <v>116</v>
      </c>
      <c r="M47" s="100">
        <v>109</v>
      </c>
      <c r="N47" s="100">
        <v>123</v>
      </c>
      <c r="O47" s="100">
        <v>136</v>
      </c>
      <c r="P47" s="100">
        <v>129</v>
      </c>
      <c r="Q47" s="100"/>
      <c r="R47" s="111">
        <v>46</v>
      </c>
      <c r="S47" s="105" t="str">
        <f>Лист1!E48</f>
        <v>муниципальное бюджетное общеобразовательное учреждение «Средняя школа № 65»</v>
      </c>
      <c r="T47" s="9">
        <f t="shared" si="0"/>
        <v>0.91791044776119401</v>
      </c>
      <c r="U47" s="9">
        <f t="shared" si="1"/>
        <v>0.95327102803738317</v>
      </c>
      <c r="V47" s="9">
        <f t="shared" si="2"/>
        <v>0.61038961038961037</v>
      </c>
      <c r="W47" s="9">
        <f t="shared" si="3"/>
        <v>1</v>
      </c>
      <c r="X47" s="9">
        <f t="shared" si="4"/>
        <v>0.87012987012987009</v>
      </c>
      <c r="Y47" s="9">
        <f t="shared" si="5"/>
        <v>0.87662337662337664</v>
      </c>
      <c r="Z47" s="9">
        <f t="shared" si="6"/>
        <v>0.93965517241379315</v>
      </c>
      <c r="AA47" s="9">
        <f t="shared" si="7"/>
        <v>0.79870129870129869</v>
      </c>
      <c r="AB47" s="9">
        <f t="shared" si="8"/>
        <v>0.88311688311688308</v>
      </c>
      <c r="AC47" s="9">
        <f t="shared" si="9"/>
        <v>0.83766233766233766</v>
      </c>
    </row>
    <row r="48" spans="1:29" ht="55.2" x14ac:dyDescent="0.25">
      <c r="A48" s="100">
        <v>54</v>
      </c>
      <c r="B48" s="100">
        <v>103</v>
      </c>
      <c r="C48" s="100">
        <v>74</v>
      </c>
      <c r="D48" s="100">
        <v>66</v>
      </c>
      <c r="E48" s="100">
        <v>96</v>
      </c>
      <c r="F48" s="100">
        <v>80</v>
      </c>
      <c r="G48" s="100">
        <v>65</v>
      </c>
      <c r="H48" s="100">
        <v>4</v>
      </c>
      <c r="I48" s="100">
        <v>3</v>
      </c>
      <c r="J48" s="100">
        <v>83</v>
      </c>
      <c r="K48" s="100">
        <v>74</v>
      </c>
      <c r="L48" s="100">
        <v>80</v>
      </c>
      <c r="M48" s="100">
        <v>67</v>
      </c>
      <c r="N48" s="100">
        <v>79</v>
      </c>
      <c r="O48" s="100">
        <v>86</v>
      </c>
      <c r="P48" s="100">
        <v>84</v>
      </c>
      <c r="Q48" s="100"/>
      <c r="R48" s="111">
        <v>47</v>
      </c>
      <c r="S48" s="105" t="str">
        <f>Лист1!E49</f>
        <v>муниципальное бюджетное общеобразовательное учреждение «Средняя школа № 66»</v>
      </c>
      <c r="T48" s="9">
        <f t="shared" si="0"/>
        <v>0.83333333333333337</v>
      </c>
      <c r="U48" s="9">
        <f t="shared" si="1"/>
        <v>0.89189189189189189</v>
      </c>
      <c r="V48" s="9">
        <f t="shared" si="2"/>
        <v>0.6310679611650486</v>
      </c>
      <c r="W48" s="9">
        <f t="shared" si="3"/>
        <v>0.75</v>
      </c>
      <c r="X48" s="9">
        <f t="shared" si="4"/>
        <v>0.80582524271844658</v>
      </c>
      <c r="Y48" s="9">
        <f t="shared" si="5"/>
        <v>0.71844660194174759</v>
      </c>
      <c r="Z48" s="9">
        <f t="shared" si="6"/>
        <v>0.83750000000000002</v>
      </c>
      <c r="AA48" s="9">
        <f t="shared" si="7"/>
        <v>0.76699029126213591</v>
      </c>
      <c r="AB48" s="9">
        <f t="shared" si="8"/>
        <v>0.83495145631067957</v>
      </c>
      <c r="AC48" s="9">
        <f t="shared" si="9"/>
        <v>0.81553398058252424</v>
      </c>
    </row>
    <row r="49" spans="1:29" ht="41.4" x14ac:dyDescent="0.25">
      <c r="A49" s="100">
        <v>55</v>
      </c>
      <c r="B49" s="100">
        <v>600</v>
      </c>
      <c r="C49" s="100">
        <v>455</v>
      </c>
      <c r="D49" s="100">
        <v>437</v>
      </c>
      <c r="E49" s="100">
        <v>565</v>
      </c>
      <c r="F49" s="100">
        <v>523</v>
      </c>
      <c r="G49" s="100">
        <v>457</v>
      </c>
      <c r="H49" s="100">
        <v>17</v>
      </c>
      <c r="I49" s="100">
        <v>14</v>
      </c>
      <c r="J49" s="100">
        <v>571</v>
      </c>
      <c r="K49" s="100">
        <v>568</v>
      </c>
      <c r="L49" s="100">
        <v>454</v>
      </c>
      <c r="M49" s="100">
        <v>445</v>
      </c>
      <c r="N49" s="100">
        <v>546</v>
      </c>
      <c r="O49" s="100">
        <v>505</v>
      </c>
      <c r="P49" s="100">
        <v>565</v>
      </c>
      <c r="Q49" s="100"/>
      <c r="R49" s="111">
        <v>48</v>
      </c>
      <c r="S49" s="105" t="str">
        <f>Лист1!E50</f>
        <v>муниципальное бюджетное общеобразовательное учреждение «Лицей № 67»</v>
      </c>
      <c r="T49" s="9">
        <f t="shared" si="0"/>
        <v>0.92566371681415927</v>
      </c>
      <c r="U49" s="9">
        <f t="shared" si="1"/>
        <v>0.96043956043956047</v>
      </c>
      <c r="V49" s="9">
        <f t="shared" si="2"/>
        <v>0.76166666666666671</v>
      </c>
      <c r="W49" s="9">
        <f t="shared" si="3"/>
        <v>0.82352941176470584</v>
      </c>
      <c r="X49" s="9">
        <f t="shared" si="4"/>
        <v>0.95166666666666666</v>
      </c>
      <c r="Y49" s="9">
        <f t="shared" si="5"/>
        <v>0.94666666666666666</v>
      </c>
      <c r="Z49" s="9">
        <f t="shared" si="6"/>
        <v>0.98017621145374445</v>
      </c>
      <c r="AA49" s="9">
        <f t="shared" si="7"/>
        <v>0.91</v>
      </c>
      <c r="AB49" s="9">
        <f t="shared" si="8"/>
        <v>0.84166666666666667</v>
      </c>
      <c r="AC49" s="9">
        <f t="shared" si="9"/>
        <v>0.94166666666666665</v>
      </c>
    </row>
    <row r="50" spans="1:29" ht="55.2" x14ac:dyDescent="0.25">
      <c r="A50" s="100">
        <v>56</v>
      </c>
      <c r="B50" s="100">
        <v>271</v>
      </c>
      <c r="C50" s="100">
        <v>165</v>
      </c>
      <c r="D50" s="100">
        <v>153</v>
      </c>
      <c r="E50" s="100">
        <v>212</v>
      </c>
      <c r="F50" s="100">
        <v>191</v>
      </c>
      <c r="G50" s="100">
        <v>166</v>
      </c>
      <c r="H50" s="100">
        <v>18</v>
      </c>
      <c r="I50" s="100">
        <v>17</v>
      </c>
      <c r="J50" s="100">
        <v>216</v>
      </c>
      <c r="K50" s="100">
        <v>226</v>
      </c>
      <c r="L50" s="100">
        <v>180</v>
      </c>
      <c r="M50" s="100">
        <v>165</v>
      </c>
      <c r="N50" s="100">
        <v>188</v>
      </c>
      <c r="O50" s="100">
        <v>216</v>
      </c>
      <c r="P50" s="100">
        <v>216</v>
      </c>
      <c r="Q50" s="100"/>
      <c r="R50" s="111">
        <v>49</v>
      </c>
      <c r="S50" s="105" t="str">
        <f>Лист1!E51</f>
        <v>муниципальное бюджетное общеобразовательное учреждение «Средняя школа № 68»</v>
      </c>
      <c r="T50" s="9">
        <f t="shared" si="0"/>
        <v>0.90094339622641506</v>
      </c>
      <c r="U50" s="9">
        <f t="shared" si="1"/>
        <v>0.92727272727272725</v>
      </c>
      <c r="V50" s="9">
        <f t="shared" si="2"/>
        <v>0.61254612546125464</v>
      </c>
      <c r="W50" s="9">
        <f t="shared" si="3"/>
        <v>0.94444444444444442</v>
      </c>
      <c r="X50" s="9">
        <f t="shared" si="4"/>
        <v>0.79704797047970477</v>
      </c>
      <c r="Y50" s="9">
        <f t="shared" si="5"/>
        <v>0.83394833948339486</v>
      </c>
      <c r="Z50" s="9">
        <f t="shared" si="6"/>
        <v>0.91666666666666663</v>
      </c>
      <c r="AA50" s="9">
        <f t="shared" si="7"/>
        <v>0.69372693726937273</v>
      </c>
      <c r="AB50" s="9">
        <f t="shared" si="8"/>
        <v>0.79704797047970477</v>
      </c>
      <c r="AC50" s="9">
        <f t="shared" si="9"/>
        <v>0.79704797047970477</v>
      </c>
    </row>
    <row r="52" spans="1:29" x14ac:dyDescent="0.25">
      <c r="T52" s="30"/>
      <c r="U52" s="30"/>
      <c r="V52" s="30"/>
      <c r="W52" s="30"/>
      <c r="X52" s="30"/>
      <c r="Y52" s="30"/>
      <c r="Z52" s="30"/>
      <c r="AA52" s="30"/>
      <c r="AB52" s="30"/>
      <c r="AC52" s="30"/>
    </row>
  </sheetData>
  <pageMargins left="0.70000004768371604" right="0.70000004768371604" top="0.75" bottom="0.75" header="0.30000001192092901" footer="0.30000001192092901"/>
  <pageSetup paperSize="9" fitToWidth="0"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1"/>
  <sheetViews>
    <sheetView workbookViewId="0">
      <pane xSplit="6" ySplit="2" topLeftCell="AP3" activePane="bottomRight" state="frozen"/>
      <selection pane="topRight"/>
      <selection pane="bottomLeft"/>
      <selection pane="bottomRight" activeCell="AS25" sqref="AS25"/>
    </sheetView>
  </sheetViews>
  <sheetFormatPr defaultColWidth="9.109375" defaultRowHeight="14.4" x14ac:dyDescent="0.3"/>
  <cols>
    <col min="1" max="1" width="1.33203125" customWidth="1"/>
    <col min="2" max="2" width="9.109375" style="31" hidden="1" customWidth="1"/>
    <col min="3" max="3" width="9.109375" hidden="1" customWidth="1"/>
    <col min="4" max="4" width="10.6640625" customWidth="1"/>
    <col min="5" max="5" width="36.109375" customWidth="1"/>
    <col min="6" max="6" width="3.88671875" customWidth="1"/>
    <col min="7" max="9" width="9.109375" hidden="1" customWidth="1"/>
    <col min="10" max="10" width="2.77734375" customWidth="1"/>
    <col min="11" max="12" width="3.33203125" customWidth="1"/>
    <col min="13" max="20" width="1.6640625" customWidth="1"/>
    <col min="21" max="21" width="4.77734375" customWidth="1"/>
    <col min="22" max="23" width="1.6640625" customWidth="1"/>
    <col min="82" max="82" width="10.6640625" customWidth="1"/>
    <col min="88" max="88" width="7.109375" customWidth="1"/>
    <col min="89" max="89" width="8.44140625" customWidth="1"/>
    <col min="97" max="97" width="255" customWidth="1"/>
  </cols>
  <sheetData>
    <row r="1" spans="1:124" ht="18" x14ac:dyDescent="0.35">
      <c r="A1" s="32"/>
      <c r="B1" s="33"/>
      <c r="C1" s="32"/>
      <c r="D1" s="32"/>
      <c r="E1" s="32" t="s">
        <v>109</v>
      </c>
      <c r="F1" s="32"/>
      <c r="G1" s="32"/>
      <c r="H1" s="32"/>
      <c r="I1" s="32"/>
      <c r="J1" s="135" t="s">
        <v>110</v>
      </c>
      <c r="K1" s="136"/>
      <c r="L1" s="136"/>
      <c r="M1" s="136"/>
      <c r="N1" s="136"/>
      <c r="O1" s="136"/>
      <c r="P1" s="136"/>
      <c r="Q1" s="136"/>
      <c r="R1" s="136"/>
      <c r="S1" s="136"/>
      <c r="T1" s="136"/>
      <c r="U1" s="136"/>
      <c r="V1" s="136"/>
      <c r="W1" s="136"/>
      <c r="X1" s="137"/>
      <c r="Y1" s="138" t="s">
        <v>111</v>
      </c>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40"/>
      <c r="BF1" s="141" t="s">
        <v>111</v>
      </c>
      <c r="BG1" s="142"/>
      <c r="BH1" s="142"/>
      <c r="BI1" s="142"/>
      <c r="BJ1" s="142"/>
      <c r="BK1" s="142"/>
      <c r="BL1" s="142"/>
      <c r="BM1" s="142"/>
      <c r="BN1" s="142"/>
      <c r="BO1" s="142"/>
      <c r="BP1" s="142"/>
      <c r="BQ1" s="142"/>
      <c r="BR1" s="142"/>
      <c r="BS1" s="142"/>
      <c r="BT1" s="142"/>
      <c r="BU1" s="142"/>
      <c r="BV1" s="143"/>
      <c r="BW1" s="144" t="s">
        <v>112</v>
      </c>
      <c r="BX1" s="145"/>
      <c r="BY1" s="145"/>
      <c r="BZ1" s="145"/>
      <c r="CA1" s="145"/>
      <c r="CB1" s="146"/>
      <c r="CC1" s="147" t="s">
        <v>113</v>
      </c>
      <c r="CD1" s="148"/>
      <c r="CE1" s="148"/>
      <c r="CF1" s="148"/>
      <c r="CG1" s="149"/>
      <c r="CH1" s="132" t="s">
        <v>114</v>
      </c>
      <c r="CI1" s="133"/>
      <c r="CJ1" s="133"/>
      <c r="CK1" s="133"/>
      <c r="CL1" s="134"/>
      <c r="CM1" s="34"/>
      <c r="CN1" s="34"/>
      <c r="CO1" s="34"/>
      <c r="CP1" s="34"/>
      <c r="CQ1" s="34" t="s">
        <v>115</v>
      </c>
      <c r="CR1" s="34"/>
      <c r="CS1" s="32"/>
    </row>
    <row r="2" spans="1:124" ht="160.5" customHeight="1" x14ac:dyDescent="0.35">
      <c r="A2" s="32"/>
      <c r="B2" s="33">
        <v>0</v>
      </c>
      <c r="C2" s="32"/>
      <c r="D2" s="32"/>
      <c r="E2" s="83" t="s">
        <v>116</v>
      </c>
      <c r="F2" s="35" t="s">
        <v>117</v>
      </c>
      <c r="G2" s="35" t="s">
        <v>118</v>
      </c>
      <c r="H2" s="35" t="s">
        <v>119</v>
      </c>
      <c r="I2" s="35"/>
      <c r="J2" s="36" t="s">
        <v>120</v>
      </c>
      <c r="K2" s="36" t="s">
        <v>121</v>
      </c>
      <c r="L2" s="36" t="s">
        <v>122</v>
      </c>
      <c r="M2" s="36" t="s">
        <v>123</v>
      </c>
      <c r="N2" s="36" t="s">
        <v>124</v>
      </c>
      <c r="O2" s="36" t="s">
        <v>125</v>
      </c>
      <c r="P2" s="36" t="s">
        <v>126</v>
      </c>
      <c r="Q2" s="36" t="s">
        <v>127</v>
      </c>
      <c r="R2" s="36" t="s">
        <v>128</v>
      </c>
      <c r="S2" s="36" t="s">
        <v>129</v>
      </c>
      <c r="T2" s="36" t="s">
        <v>130</v>
      </c>
      <c r="U2" s="36" t="s">
        <v>131</v>
      </c>
      <c r="V2" s="36" t="s">
        <v>132</v>
      </c>
      <c r="W2" s="36" t="s">
        <v>133</v>
      </c>
      <c r="X2" s="36" t="s">
        <v>134</v>
      </c>
      <c r="Y2" s="37" t="s">
        <v>135</v>
      </c>
      <c r="Z2" s="37" t="s">
        <v>136</v>
      </c>
      <c r="AA2" s="37" t="s">
        <v>137</v>
      </c>
      <c r="AB2" s="37" t="s">
        <v>138</v>
      </c>
      <c r="AC2" s="37" t="s">
        <v>139</v>
      </c>
      <c r="AD2" s="37" t="s">
        <v>140</v>
      </c>
      <c r="AE2" s="37" t="s">
        <v>141</v>
      </c>
      <c r="AF2" s="37" t="s">
        <v>142</v>
      </c>
      <c r="AG2" s="37" t="s">
        <v>143</v>
      </c>
      <c r="AH2" s="37" t="s">
        <v>144</v>
      </c>
      <c r="AI2" s="37" t="s">
        <v>145</v>
      </c>
      <c r="AJ2" s="37" t="s">
        <v>146</v>
      </c>
      <c r="AK2" s="37" t="s">
        <v>147</v>
      </c>
      <c r="AL2" s="37" t="s">
        <v>148</v>
      </c>
      <c r="AM2" s="37" t="s">
        <v>149</v>
      </c>
      <c r="AN2" s="37" t="s">
        <v>150</v>
      </c>
      <c r="AO2" s="37" t="s">
        <v>151</v>
      </c>
      <c r="AP2" s="37" t="s">
        <v>152</v>
      </c>
      <c r="AQ2" s="37" t="s">
        <v>153</v>
      </c>
      <c r="AR2" s="37" t="s">
        <v>154</v>
      </c>
      <c r="AS2" s="37" t="s">
        <v>155</v>
      </c>
      <c r="AT2" s="37" t="s">
        <v>156</v>
      </c>
      <c r="AU2" s="37" t="s">
        <v>157</v>
      </c>
      <c r="AV2" s="37" t="s">
        <v>158</v>
      </c>
      <c r="AW2" s="37" t="s">
        <v>159</v>
      </c>
      <c r="AX2" s="37" t="s">
        <v>160</v>
      </c>
      <c r="AY2" s="37" t="s">
        <v>161</v>
      </c>
      <c r="AZ2" s="37" t="s">
        <v>162</v>
      </c>
      <c r="BA2" s="37" t="s">
        <v>163</v>
      </c>
      <c r="BB2" s="37" t="s">
        <v>164</v>
      </c>
      <c r="BC2" s="38" t="s">
        <v>165</v>
      </c>
      <c r="BD2" s="37" t="s">
        <v>166</v>
      </c>
      <c r="BE2" s="37" t="s">
        <v>167</v>
      </c>
      <c r="BF2" s="37" t="s">
        <v>168</v>
      </c>
      <c r="BG2" s="37" t="s">
        <v>169</v>
      </c>
      <c r="BH2" s="37" t="s">
        <v>170</v>
      </c>
      <c r="BI2" s="37" t="s">
        <v>171</v>
      </c>
      <c r="BJ2" s="37" t="s">
        <v>172</v>
      </c>
      <c r="BK2" s="37" t="s">
        <v>173</v>
      </c>
      <c r="BL2" s="37" t="s">
        <v>174</v>
      </c>
      <c r="BM2" s="37" t="s">
        <v>175</v>
      </c>
      <c r="BN2" s="37" t="s">
        <v>176</v>
      </c>
      <c r="BO2" s="37" t="s">
        <v>177</v>
      </c>
      <c r="BP2" s="37" t="s">
        <v>178</v>
      </c>
      <c r="BQ2" s="37" t="s">
        <v>179</v>
      </c>
      <c r="BR2" s="37" t="s">
        <v>180</v>
      </c>
      <c r="BS2" s="37" t="s">
        <v>181</v>
      </c>
      <c r="BT2" s="37" t="s">
        <v>182</v>
      </c>
      <c r="BU2" s="37" t="s">
        <v>183</v>
      </c>
      <c r="BV2" s="37" t="s">
        <v>184</v>
      </c>
      <c r="BW2" s="39">
        <v>1</v>
      </c>
      <c r="BX2" s="39">
        <v>2</v>
      </c>
      <c r="BY2" s="39">
        <v>3</v>
      </c>
      <c r="BZ2" s="39">
        <v>4</v>
      </c>
      <c r="CA2" s="39">
        <v>5</v>
      </c>
      <c r="CB2" s="39">
        <v>6</v>
      </c>
      <c r="CC2" s="36" t="s">
        <v>185</v>
      </c>
      <c r="CD2" s="36" t="s">
        <v>186</v>
      </c>
      <c r="CE2" s="36" t="s">
        <v>187</v>
      </c>
      <c r="CF2" s="36" t="s">
        <v>188</v>
      </c>
      <c r="CG2" s="36" t="s">
        <v>189</v>
      </c>
      <c r="CH2" s="36" t="s">
        <v>190</v>
      </c>
      <c r="CI2" s="36" t="s">
        <v>191</v>
      </c>
      <c r="CJ2" s="36" t="s">
        <v>192</v>
      </c>
      <c r="CK2" s="36" t="s">
        <v>193</v>
      </c>
      <c r="CL2" s="36" t="s">
        <v>194</v>
      </c>
      <c r="CM2" s="36" t="s">
        <v>195</v>
      </c>
      <c r="CN2" s="36" t="s">
        <v>196</v>
      </c>
      <c r="CO2" s="36" t="s">
        <v>197</v>
      </c>
      <c r="CP2" s="36" t="s">
        <v>198</v>
      </c>
      <c r="CQ2" s="36" t="s">
        <v>199</v>
      </c>
      <c r="CR2" s="36" t="s">
        <v>200</v>
      </c>
      <c r="CS2" s="36" t="s">
        <v>201</v>
      </c>
    </row>
    <row r="3" spans="1:124" s="3" customFormat="1" ht="72" x14ac:dyDescent="0.35">
      <c r="A3" s="40"/>
      <c r="B3" s="41">
        <v>2</v>
      </c>
      <c r="C3" s="42" t="s">
        <v>202</v>
      </c>
      <c r="D3" s="41">
        <v>1</v>
      </c>
      <c r="E3" s="82" t="s">
        <v>203</v>
      </c>
      <c r="F3" s="42">
        <v>1032</v>
      </c>
      <c r="G3" s="42"/>
      <c r="H3" s="42">
        <v>9</v>
      </c>
      <c r="I3" s="42">
        <v>2</v>
      </c>
      <c r="J3" s="43">
        <v>1</v>
      </c>
      <c r="K3" s="43">
        <v>1</v>
      </c>
      <c r="L3" s="43">
        <v>1</v>
      </c>
      <c r="M3" s="43">
        <v>1</v>
      </c>
      <c r="N3" s="43">
        <v>1</v>
      </c>
      <c r="O3" s="43">
        <v>1</v>
      </c>
      <c r="P3" s="43">
        <v>1</v>
      </c>
      <c r="Q3" s="43">
        <v>1</v>
      </c>
      <c r="R3" s="43">
        <v>1</v>
      </c>
      <c r="S3" s="43">
        <v>1</v>
      </c>
      <c r="T3" s="43">
        <v>1</v>
      </c>
      <c r="U3" s="43">
        <v>99</v>
      </c>
      <c r="V3" s="43">
        <v>1</v>
      </c>
      <c r="W3" s="43">
        <v>1</v>
      </c>
      <c r="X3" s="43">
        <v>1</v>
      </c>
      <c r="Y3" s="43">
        <v>1</v>
      </c>
      <c r="Z3" s="43">
        <v>1</v>
      </c>
      <c r="AA3" s="43">
        <v>1</v>
      </c>
      <c r="AB3" s="43">
        <v>1</v>
      </c>
      <c r="AC3" s="43">
        <v>1</v>
      </c>
      <c r="AD3" s="43">
        <v>1</v>
      </c>
      <c r="AE3" s="43">
        <v>1</v>
      </c>
      <c r="AF3" s="43">
        <v>1</v>
      </c>
      <c r="AG3" s="43">
        <v>1</v>
      </c>
      <c r="AH3" s="43">
        <v>1</v>
      </c>
      <c r="AI3" s="43">
        <v>1</v>
      </c>
      <c r="AJ3" s="43">
        <v>1</v>
      </c>
      <c r="AK3" s="43">
        <v>1</v>
      </c>
      <c r="AL3" s="43">
        <v>1</v>
      </c>
      <c r="AM3" s="43">
        <v>1</v>
      </c>
      <c r="AN3" s="43">
        <v>1</v>
      </c>
      <c r="AO3" s="43">
        <v>1</v>
      </c>
      <c r="AP3" s="43">
        <v>1</v>
      </c>
      <c r="AQ3" s="43">
        <v>1</v>
      </c>
      <c r="AR3" s="43">
        <v>1</v>
      </c>
      <c r="AS3" s="43">
        <v>1</v>
      </c>
      <c r="AT3" s="43">
        <v>1</v>
      </c>
      <c r="AU3" s="43">
        <v>1</v>
      </c>
      <c r="AV3" s="43">
        <v>1</v>
      </c>
      <c r="AW3" s="43">
        <v>1</v>
      </c>
      <c r="AX3" s="43">
        <v>1</v>
      </c>
      <c r="AY3" s="43">
        <v>1</v>
      </c>
      <c r="AZ3" s="43">
        <v>1</v>
      </c>
      <c r="BA3" s="43">
        <v>1</v>
      </c>
      <c r="BB3" s="43">
        <v>99</v>
      </c>
      <c r="BC3" s="43">
        <v>99</v>
      </c>
      <c r="BD3" s="43">
        <v>99</v>
      </c>
      <c r="BE3" s="43">
        <v>1</v>
      </c>
      <c r="BF3" s="43">
        <v>99</v>
      </c>
      <c r="BG3" s="43">
        <v>1</v>
      </c>
      <c r="BH3" s="43">
        <v>1</v>
      </c>
      <c r="BI3" s="43">
        <v>1</v>
      </c>
      <c r="BJ3" s="43">
        <v>1</v>
      </c>
      <c r="BK3" s="43">
        <v>1</v>
      </c>
      <c r="BL3" s="43">
        <v>1</v>
      </c>
      <c r="BM3" s="43">
        <v>1</v>
      </c>
      <c r="BN3" s="43">
        <v>1</v>
      </c>
      <c r="BO3" s="43">
        <v>1</v>
      </c>
      <c r="BP3" s="43">
        <v>1</v>
      </c>
      <c r="BQ3" s="43">
        <v>1</v>
      </c>
      <c r="BR3" s="43">
        <v>1</v>
      </c>
      <c r="BS3" s="43">
        <v>99</v>
      </c>
      <c r="BT3" s="43">
        <v>1</v>
      </c>
      <c r="BU3" s="43">
        <v>1</v>
      </c>
      <c r="BV3" s="43">
        <v>1</v>
      </c>
      <c r="BW3" s="40">
        <v>1</v>
      </c>
      <c r="BX3" s="40">
        <v>1</v>
      </c>
      <c r="BY3" s="40">
        <v>1</v>
      </c>
      <c r="BZ3" s="40">
        <v>1</v>
      </c>
      <c r="CA3" s="40">
        <v>1</v>
      </c>
      <c r="CB3" s="40">
        <v>1</v>
      </c>
      <c r="CC3" s="44">
        <v>1</v>
      </c>
      <c r="CD3" s="44">
        <v>1</v>
      </c>
      <c r="CE3" s="44">
        <v>1</v>
      </c>
      <c r="CF3" s="44">
        <v>1</v>
      </c>
      <c r="CG3" s="44">
        <v>1</v>
      </c>
      <c r="CH3" s="40">
        <v>1</v>
      </c>
      <c r="CI3" s="40">
        <v>1</v>
      </c>
      <c r="CJ3" s="40">
        <v>0</v>
      </c>
      <c r="CK3" s="40">
        <v>0</v>
      </c>
      <c r="CL3" s="40">
        <v>1</v>
      </c>
      <c r="CM3" s="40">
        <v>0</v>
      </c>
      <c r="CN3" s="40">
        <v>1</v>
      </c>
      <c r="CO3" s="40">
        <v>0</v>
      </c>
      <c r="CP3" s="40">
        <v>1</v>
      </c>
      <c r="CQ3" s="40">
        <v>1</v>
      </c>
      <c r="CR3" s="40">
        <v>1</v>
      </c>
      <c r="CS3" s="42" t="s">
        <v>204</v>
      </c>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row>
    <row r="4" spans="1:124" s="3" customFormat="1" ht="72" x14ac:dyDescent="0.35">
      <c r="A4" s="40"/>
      <c r="B4" s="41">
        <v>2</v>
      </c>
      <c r="C4" s="42" t="s">
        <v>202</v>
      </c>
      <c r="D4" s="41">
        <v>2</v>
      </c>
      <c r="E4" s="82" t="s">
        <v>205</v>
      </c>
      <c r="F4" s="42">
        <v>686</v>
      </c>
      <c r="G4" s="42"/>
      <c r="H4" s="42">
        <v>10</v>
      </c>
      <c r="I4" s="42">
        <v>2</v>
      </c>
      <c r="J4" s="43">
        <v>1</v>
      </c>
      <c r="K4" s="43">
        <v>1</v>
      </c>
      <c r="L4" s="43">
        <v>1</v>
      </c>
      <c r="M4" s="43">
        <v>1</v>
      </c>
      <c r="N4" s="43">
        <v>1</v>
      </c>
      <c r="O4" s="43">
        <v>1</v>
      </c>
      <c r="P4" s="43">
        <v>1</v>
      </c>
      <c r="Q4" s="43">
        <v>1</v>
      </c>
      <c r="R4" s="43">
        <v>1</v>
      </c>
      <c r="S4" s="43">
        <v>1</v>
      </c>
      <c r="T4" s="43">
        <v>1</v>
      </c>
      <c r="U4" s="43">
        <v>99</v>
      </c>
      <c r="V4" s="43">
        <v>1</v>
      </c>
      <c r="W4" s="43">
        <v>1</v>
      </c>
      <c r="X4" s="43">
        <v>1</v>
      </c>
      <c r="Y4" s="43">
        <v>1</v>
      </c>
      <c r="Z4" s="43">
        <v>1</v>
      </c>
      <c r="AA4" s="43">
        <v>1</v>
      </c>
      <c r="AB4" s="43">
        <v>1</v>
      </c>
      <c r="AC4" s="43">
        <v>1</v>
      </c>
      <c r="AD4" s="43">
        <v>1</v>
      </c>
      <c r="AE4" s="43">
        <v>1</v>
      </c>
      <c r="AF4" s="43">
        <v>1</v>
      </c>
      <c r="AG4" s="43">
        <v>1</v>
      </c>
      <c r="AH4" s="43">
        <v>1</v>
      </c>
      <c r="AI4" s="43">
        <v>1</v>
      </c>
      <c r="AJ4" s="43">
        <v>1</v>
      </c>
      <c r="AK4" s="43">
        <v>1</v>
      </c>
      <c r="AL4" s="43">
        <v>1</v>
      </c>
      <c r="AM4" s="43">
        <v>1</v>
      </c>
      <c r="AN4" s="43">
        <v>1</v>
      </c>
      <c r="AO4" s="43">
        <v>1</v>
      </c>
      <c r="AP4" s="43">
        <v>1</v>
      </c>
      <c r="AQ4" s="43">
        <v>1</v>
      </c>
      <c r="AR4" s="43">
        <v>1</v>
      </c>
      <c r="AS4" s="43">
        <v>1</v>
      </c>
      <c r="AT4" s="43">
        <v>1</v>
      </c>
      <c r="AU4" s="43">
        <v>99</v>
      </c>
      <c r="AV4" s="43">
        <v>1</v>
      </c>
      <c r="AW4" s="43">
        <v>1</v>
      </c>
      <c r="AX4" s="43">
        <v>1</v>
      </c>
      <c r="AY4" s="43">
        <v>1</v>
      </c>
      <c r="AZ4" s="43">
        <v>1</v>
      </c>
      <c r="BA4" s="43">
        <v>1</v>
      </c>
      <c r="BB4" s="43">
        <v>99</v>
      </c>
      <c r="BC4" s="43">
        <v>99</v>
      </c>
      <c r="BD4" s="43">
        <v>99</v>
      </c>
      <c r="BE4" s="43">
        <v>1</v>
      </c>
      <c r="BF4" s="43">
        <v>99</v>
      </c>
      <c r="BG4" s="43">
        <v>1</v>
      </c>
      <c r="BH4" s="43">
        <v>1</v>
      </c>
      <c r="BI4" s="43">
        <v>1</v>
      </c>
      <c r="BJ4" s="43">
        <v>1</v>
      </c>
      <c r="BK4" s="43">
        <v>1</v>
      </c>
      <c r="BL4" s="43">
        <v>1</v>
      </c>
      <c r="BM4" s="43">
        <v>1</v>
      </c>
      <c r="BN4" s="43">
        <v>1</v>
      </c>
      <c r="BO4" s="43">
        <v>1</v>
      </c>
      <c r="BP4" s="43">
        <v>1</v>
      </c>
      <c r="BQ4" s="43">
        <v>1</v>
      </c>
      <c r="BR4" s="43">
        <v>1</v>
      </c>
      <c r="BS4" s="43">
        <v>99</v>
      </c>
      <c r="BT4" s="43">
        <v>1</v>
      </c>
      <c r="BU4" s="43">
        <v>1</v>
      </c>
      <c r="BV4" s="43">
        <v>1</v>
      </c>
      <c r="BW4" s="40">
        <v>1</v>
      </c>
      <c r="BX4" s="40">
        <v>1</v>
      </c>
      <c r="BY4" s="40">
        <v>1</v>
      </c>
      <c r="BZ4" s="40">
        <v>1</v>
      </c>
      <c r="CA4" s="40">
        <v>1</v>
      </c>
      <c r="CB4" s="40">
        <v>1</v>
      </c>
      <c r="CC4" s="44">
        <v>1</v>
      </c>
      <c r="CD4" s="44">
        <v>1</v>
      </c>
      <c r="CE4" s="44">
        <v>1</v>
      </c>
      <c r="CF4" s="44">
        <v>1</v>
      </c>
      <c r="CG4" s="44">
        <v>1</v>
      </c>
      <c r="CH4" s="40">
        <v>1</v>
      </c>
      <c r="CI4" s="40">
        <v>1</v>
      </c>
      <c r="CJ4" s="40">
        <v>1</v>
      </c>
      <c r="CK4" s="40">
        <v>1</v>
      </c>
      <c r="CL4" s="40">
        <v>1</v>
      </c>
      <c r="CM4" s="40">
        <v>1</v>
      </c>
      <c r="CN4" s="40">
        <v>1</v>
      </c>
      <c r="CO4" s="40">
        <v>1</v>
      </c>
      <c r="CP4" s="40">
        <v>1</v>
      </c>
      <c r="CQ4" s="40">
        <v>1</v>
      </c>
      <c r="CR4" s="40">
        <v>1</v>
      </c>
      <c r="CS4" s="42"/>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row>
    <row r="5" spans="1:124" s="3" customFormat="1" ht="54" x14ac:dyDescent="0.35">
      <c r="A5" s="40"/>
      <c r="B5" s="41">
        <v>2</v>
      </c>
      <c r="C5" s="42" t="s">
        <v>202</v>
      </c>
      <c r="D5" s="41">
        <v>3</v>
      </c>
      <c r="E5" s="82" t="s">
        <v>206</v>
      </c>
      <c r="F5" s="42">
        <v>1026</v>
      </c>
      <c r="G5" s="42"/>
      <c r="H5" s="42">
        <v>8</v>
      </c>
      <c r="I5" s="42">
        <v>2</v>
      </c>
      <c r="J5" s="43">
        <v>1</v>
      </c>
      <c r="K5" s="43">
        <v>1</v>
      </c>
      <c r="L5" s="43">
        <v>1</v>
      </c>
      <c r="M5" s="43">
        <v>1</v>
      </c>
      <c r="N5" s="43">
        <v>1</v>
      </c>
      <c r="O5" s="43">
        <v>1</v>
      </c>
      <c r="P5" s="43">
        <v>1</v>
      </c>
      <c r="Q5" s="43">
        <v>1</v>
      </c>
      <c r="R5" s="43">
        <v>1</v>
      </c>
      <c r="S5" s="43">
        <v>1</v>
      </c>
      <c r="T5" s="43">
        <v>1</v>
      </c>
      <c r="U5" s="43">
        <v>99</v>
      </c>
      <c r="V5" s="43">
        <v>1</v>
      </c>
      <c r="W5" s="43">
        <v>1</v>
      </c>
      <c r="X5" s="43">
        <v>1</v>
      </c>
      <c r="Y5" s="43">
        <v>1</v>
      </c>
      <c r="Z5" s="43">
        <v>1</v>
      </c>
      <c r="AA5" s="43">
        <v>1</v>
      </c>
      <c r="AB5" s="43">
        <v>1</v>
      </c>
      <c r="AC5" s="43">
        <v>1</v>
      </c>
      <c r="AD5" s="43">
        <v>1</v>
      </c>
      <c r="AE5" s="43">
        <v>1</v>
      </c>
      <c r="AF5" s="43">
        <v>1</v>
      </c>
      <c r="AG5" s="43">
        <v>1</v>
      </c>
      <c r="AH5" s="43">
        <v>1</v>
      </c>
      <c r="AI5" s="43">
        <v>1</v>
      </c>
      <c r="AJ5" s="43">
        <v>1</v>
      </c>
      <c r="AK5" s="43">
        <v>1</v>
      </c>
      <c r="AL5" s="43">
        <v>1</v>
      </c>
      <c r="AM5" s="43">
        <v>1</v>
      </c>
      <c r="AN5" s="43">
        <v>1</v>
      </c>
      <c r="AO5" s="43">
        <v>1</v>
      </c>
      <c r="AP5" s="43">
        <v>1</v>
      </c>
      <c r="AQ5" s="43">
        <v>1</v>
      </c>
      <c r="AR5" s="43">
        <v>1</v>
      </c>
      <c r="AS5" s="43">
        <v>1</v>
      </c>
      <c r="AT5" s="43">
        <v>1</v>
      </c>
      <c r="AU5" s="43">
        <v>1</v>
      </c>
      <c r="AV5" s="43">
        <v>1</v>
      </c>
      <c r="AW5" s="43">
        <v>1</v>
      </c>
      <c r="AX5" s="43">
        <v>1</v>
      </c>
      <c r="AY5" s="43">
        <v>1</v>
      </c>
      <c r="AZ5" s="43">
        <v>1</v>
      </c>
      <c r="BA5" s="43">
        <v>1</v>
      </c>
      <c r="BB5" s="43">
        <v>99</v>
      </c>
      <c r="BC5" s="43">
        <v>99</v>
      </c>
      <c r="BD5" s="43">
        <v>99</v>
      </c>
      <c r="BE5" s="43">
        <v>0</v>
      </c>
      <c r="BF5" s="43">
        <v>99</v>
      </c>
      <c r="BG5" s="43">
        <v>1</v>
      </c>
      <c r="BH5" s="43">
        <v>1</v>
      </c>
      <c r="BI5" s="43">
        <v>1</v>
      </c>
      <c r="BJ5" s="43">
        <v>1</v>
      </c>
      <c r="BK5" s="43">
        <v>1</v>
      </c>
      <c r="BL5" s="43">
        <v>1</v>
      </c>
      <c r="BM5" s="43">
        <v>1</v>
      </c>
      <c r="BN5" s="43">
        <v>1</v>
      </c>
      <c r="BO5" s="43">
        <v>1</v>
      </c>
      <c r="BP5" s="43">
        <v>0</v>
      </c>
      <c r="BQ5" s="43">
        <v>0</v>
      </c>
      <c r="BR5" s="43">
        <v>99</v>
      </c>
      <c r="BS5" s="43">
        <v>99</v>
      </c>
      <c r="BT5" s="43">
        <v>1</v>
      </c>
      <c r="BU5" s="43">
        <v>1</v>
      </c>
      <c r="BV5" s="43">
        <v>1</v>
      </c>
      <c r="BW5" s="40">
        <v>1</v>
      </c>
      <c r="BX5" s="40">
        <v>1</v>
      </c>
      <c r="BY5" s="40">
        <v>1</v>
      </c>
      <c r="BZ5" s="40">
        <v>0</v>
      </c>
      <c r="CA5" s="40">
        <v>0</v>
      </c>
      <c r="CB5" s="40">
        <v>1</v>
      </c>
      <c r="CC5" s="44">
        <v>1</v>
      </c>
      <c r="CD5" s="44">
        <v>1</v>
      </c>
      <c r="CE5" s="44">
        <v>1</v>
      </c>
      <c r="CF5" s="44">
        <v>1</v>
      </c>
      <c r="CG5" s="44">
        <v>1</v>
      </c>
      <c r="CH5" s="40">
        <v>1</v>
      </c>
      <c r="CI5" s="40">
        <v>0</v>
      </c>
      <c r="CJ5" s="40">
        <v>1</v>
      </c>
      <c r="CK5" s="40">
        <v>1</v>
      </c>
      <c r="CL5" s="40">
        <v>1</v>
      </c>
      <c r="CM5" s="40">
        <v>1</v>
      </c>
      <c r="CN5" s="40">
        <v>1</v>
      </c>
      <c r="CO5" s="40">
        <v>0</v>
      </c>
      <c r="CP5" s="40">
        <v>1</v>
      </c>
      <c r="CQ5" s="40">
        <v>0</v>
      </c>
      <c r="CR5" s="40">
        <v>1</v>
      </c>
      <c r="CS5" s="42"/>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row>
    <row r="6" spans="1:124" s="3" customFormat="1" ht="72" x14ac:dyDescent="0.35">
      <c r="A6" s="40"/>
      <c r="B6" s="41">
        <v>2</v>
      </c>
      <c r="C6" s="42" t="s">
        <v>202</v>
      </c>
      <c r="D6" s="41">
        <v>4</v>
      </c>
      <c r="E6" s="82" t="s">
        <v>207</v>
      </c>
      <c r="F6" s="42">
        <v>998</v>
      </c>
      <c r="G6" s="42"/>
      <c r="H6" s="42">
        <v>1</v>
      </c>
      <c r="I6" s="42">
        <v>2</v>
      </c>
      <c r="J6" s="43">
        <v>1</v>
      </c>
      <c r="K6" s="43">
        <v>1</v>
      </c>
      <c r="L6" s="43">
        <v>1</v>
      </c>
      <c r="M6" s="43">
        <v>1</v>
      </c>
      <c r="N6" s="43">
        <v>1</v>
      </c>
      <c r="O6" s="43">
        <v>1</v>
      </c>
      <c r="P6" s="43">
        <v>1</v>
      </c>
      <c r="Q6" s="43">
        <v>1</v>
      </c>
      <c r="R6" s="43">
        <v>1</v>
      </c>
      <c r="S6" s="43">
        <v>1</v>
      </c>
      <c r="T6" s="43">
        <v>1</v>
      </c>
      <c r="U6" s="43">
        <v>99</v>
      </c>
      <c r="V6" s="43">
        <v>1</v>
      </c>
      <c r="W6" s="43">
        <v>1</v>
      </c>
      <c r="X6" s="43">
        <v>1</v>
      </c>
      <c r="Y6" s="43">
        <v>1</v>
      </c>
      <c r="Z6" s="43">
        <v>1</v>
      </c>
      <c r="AA6" s="43">
        <v>1</v>
      </c>
      <c r="AB6" s="43">
        <v>1</v>
      </c>
      <c r="AC6" s="43">
        <v>1</v>
      </c>
      <c r="AD6" s="43">
        <v>1</v>
      </c>
      <c r="AE6" s="43">
        <v>1</v>
      </c>
      <c r="AF6" s="43">
        <v>1</v>
      </c>
      <c r="AG6" s="43">
        <v>1</v>
      </c>
      <c r="AH6" s="43">
        <v>1</v>
      </c>
      <c r="AI6" s="43">
        <v>1</v>
      </c>
      <c r="AJ6" s="43">
        <v>1</v>
      </c>
      <c r="AK6" s="43">
        <v>1</v>
      </c>
      <c r="AL6" s="43">
        <v>1</v>
      </c>
      <c r="AM6" s="43">
        <v>1</v>
      </c>
      <c r="AN6" s="43">
        <v>1</v>
      </c>
      <c r="AO6" s="43">
        <v>1</v>
      </c>
      <c r="AP6" s="43">
        <v>1</v>
      </c>
      <c r="AQ6" s="43">
        <v>1</v>
      </c>
      <c r="AR6" s="43">
        <v>1</v>
      </c>
      <c r="AS6" s="43">
        <v>1</v>
      </c>
      <c r="AT6" s="43">
        <v>1</v>
      </c>
      <c r="AU6" s="43">
        <v>1</v>
      </c>
      <c r="AV6" s="43">
        <v>1</v>
      </c>
      <c r="AW6" s="43">
        <v>1</v>
      </c>
      <c r="AX6" s="43">
        <v>1</v>
      </c>
      <c r="AY6" s="43">
        <v>1</v>
      </c>
      <c r="AZ6" s="43">
        <v>1</v>
      </c>
      <c r="BA6" s="43">
        <v>1</v>
      </c>
      <c r="BB6" s="43">
        <v>99</v>
      </c>
      <c r="BC6" s="43">
        <v>99</v>
      </c>
      <c r="BD6" s="43">
        <v>99</v>
      </c>
      <c r="BE6" s="43">
        <v>1</v>
      </c>
      <c r="BF6" s="43">
        <v>99</v>
      </c>
      <c r="BG6" s="43">
        <v>1</v>
      </c>
      <c r="BH6" s="43">
        <v>1</v>
      </c>
      <c r="BI6" s="43">
        <v>1</v>
      </c>
      <c r="BJ6" s="43">
        <v>1</v>
      </c>
      <c r="BK6" s="43">
        <v>1</v>
      </c>
      <c r="BL6" s="43">
        <v>1</v>
      </c>
      <c r="BM6" s="43">
        <v>1</v>
      </c>
      <c r="BN6" s="43">
        <v>1</v>
      </c>
      <c r="BO6" s="43">
        <v>1</v>
      </c>
      <c r="BP6" s="43">
        <v>1</v>
      </c>
      <c r="BQ6" s="43">
        <v>1</v>
      </c>
      <c r="BR6" s="43">
        <v>1</v>
      </c>
      <c r="BS6" s="43">
        <v>99</v>
      </c>
      <c r="BT6" s="43">
        <v>1</v>
      </c>
      <c r="BU6" s="43">
        <v>1</v>
      </c>
      <c r="BV6" s="43">
        <v>1</v>
      </c>
      <c r="BW6" s="40">
        <v>1</v>
      </c>
      <c r="BX6" s="40">
        <v>1</v>
      </c>
      <c r="BY6" s="40">
        <v>1</v>
      </c>
      <c r="BZ6" s="40">
        <v>0</v>
      </c>
      <c r="CA6" s="40">
        <v>1</v>
      </c>
      <c r="CB6" s="40">
        <v>1</v>
      </c>
      <c r="CC6" s="44">
        <v>1</v>
      </c>
      <c r="CD6" s="44">
        <v>1</v>
      </c>
      <c r="CE6" s="44">
        <v>1</v>
      </c>
      <c r="CF6" s="44">
        <v>1</v>
      </c>
      <c r="CG6" s="44">
        <v>1</v>
      </c>
      <c r="CH6" s="40">
        <v>0</v>
      </c>
      <c r="CI6" s="40">
        <v>0</v>
      </c>
      <c r="CJ6" s="40">
        <v>0</v>
      </c>
      <c r="CK6" s="40">
        <v>0</v>
      </c>
      <c r="CL6" s="40">
        <v>0</v>
      </c>
      <c r="CM6" s="40">
        <v>0</v>
      </c>
      <c r="CN6" s="40">
        <v>1</v>
      </c>
      <c r="CO6" s="40">
        <v>1</v>
      </c>
      <c r="CP6" s="40">
        <v>1</v>
      </c>
      <c r="CQ6" s="40">
        <v>1</v>
      </c>
      <c r="CR6" s="40">
        <v>1</v>
      </c>
      <c r="CS6" s="42"/>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row>
    <row r="7" spans="1:124" s="3" customFormat="1" ht="72" x14ac:dyDescent="0.35">
      <c r="A7" s="40"/>
      <c r="B7" s="41">
        <v>2</v>
      </c>
      <c r="C7" s="42" t="s">
        <v>202</v>
      </c>
      <c r="D7" s="41">
        <v>5</v>
      </c>
      <c r="E7" s="82" t="s">
        <v>208</v>
      </c>
      <c r="F7" s="42">
        <v>742</v>
      </c>
      <c r="G7" s="42"/>
      <c r="H7" s="42">
        <v>5</v>
      </c>
      <c r="I7" s="42">
        <v>2</v>
      </c>
      <c r="J7" s="43">
        <v>1</v>
      </c>
      <c r="K7" s="43">
        <v>1</v>
      </c>
      <c r="L7" s="43">
        <v>1</v>
      </c>
      <c r="M7" s="43">
        <v>1</v>
      </c>
      <c r="N7" s="43">
        <v>1</v>
      </c>
      <c r="O7" s="43">
        <v>1</v>
      </c>
      <c r="P7" s="43">
        <v>1</v>
      </c>
      <c r="Q7" s="43">
        <v>1</v>
      </c>
      <c r="R7" s="43">
        <v>1</v>
      </c>
      <c r="S7" s="43">
        <v>1</v>
      </c>
      <c r="T7" s="43">
        <v>1</v>
      </c>
      <c r="U7" s="43">
        <v>99</v>
      </c>
      <c r="V7" s="43">
        <v>1</v>
      </c>
      <c r="W7" s="43">
        <v>1</v>
      </c>
      <c r="X7" s="43">
        <v>1</v>
      </c>
      <c r="Y7" s="43">
        <v>1</v>
      </c>
      <c r="Z7" s="43">
        <v>1</v>
      </c>
      <c r="AA7" s="43">
        <v>1</v>
      </c>
      <c r="AB7" s="43">
        <v>1</v>
      </c>
      <c r="AC7" s="43">
        <v>1</v>
      </c>
      <c r="AD7" s="43">
        <v>1</v>
      </c>
      <c r="AE7" s="43">
        <v>99</v>
      </c>
      <c r="AF7" s="43">
        <v>1</v>
      </c>
      <c r="AG7" s="43">
        <v>1</v>
      </c>
      <c r="AH7" s="43">
        <v>1</v>
      </c>
      <c r="AI7" s="43">
        <v>1</v>
      </c>
      <c r="AJ7" s="43">
        <v>1</v>
      </c>
      <c r="AK7" s="43">
        <v>1</v>
      </c>
      <c r="AL7" s="43">
        <v>1</v>
      </c>
      <c r="AM7" s="43">
        <v>1</v>
      </c>
      <c r="AN7" s="43">
        <v>1</v>
      </c>
      <c r="AO7" s="43">
        <v>1</v>
      </c>
      <c r="AP7" s="43">
        <v>1</v>
      </c>
      <c r="AQ7" s="43">
        <v>1</v>
      </c>
      <c r="AR7" s="43">
        <v>1</v>
      </c>
      <c r="AS7" s="43">
        <v>1</v>
      </c>
      <c r="AT7" s="43">
        <v>1</v>
      </c>
      <c r="AU7" s="43">
        <v>1</v>
      </c>
      <c r="AV7" s="43">
        <v>1</v>
      </c>
      <c r="AW7" s="43">
        <v>1</v>
      </c>
      <c r="AX7" s="43">
        <v>1</v>
      </c>
      <c r="AY7" s="43">
        <v>1</v>
      </c>
      <c r="AZ7" s="43">
        <v>1</v>
      </c>
      <c r="BA7" s="43">
        <v>1</v>
      </c>
      <c r="BB7" s="43">
        <v>99</v>
      </c>
      <c r="BC7" s="43">
        <v>99</v>
      </c>
      <c r="BD7" s="43">
        <v>99</v>
      </c>
      <c r="BE7" s="43">
        <v>0</v>
      </c>
      <c r="BF7" s="43">
        <v>99</v>
      </c>
      <c r="BG7" s="43">
        <v>1</v>
      </c>
      <c r="BH7" s="43">
        <v>1</v>
      </c>
      <c r="BI7" s="43">
        <v>1</v>
      </c>
      <c r="BJ7" s="43">
        <v>1</v>
      </c>
      <c r="BK7" s="43">
        <v>1</v>
      </c>
      <c r="BL7" s="43">
        <v>1</v>
      </c>
      <c r="BM7" s="43">
        <v>1</v>
      </c>
      <c r="BN7" s="43">
        <v>1</v>
      </c>
      <c r="BO7" s="43">
        <v>1</v>
      </c>
      <c r="BP7" s="43">
        <v>1</v>
      </c>
      <c r="BQ7" s="43">
        <v>99</v>
      </c>
      <c r="BR7" s="43">
        <v>99</v>
      </c>
      <c r="BS7" s="43">
        <v>99</v>
      </c>
      <c r="BT7" s="43">
        <v>0</v>
      </c>
      <c r="BU7" s="43">
        <v>1</v>
      </c>
      <c r="BV7" s="43">
        <v>1</v>
      </c>
      <c r="BW7" s="40">
        <v>1</v>
      </c>
      <c r="BX7" s="40">
        <v>1</v>
      </c>
      <c r="BY7" s="40">
        <v>1</v>
      </c>
      <c r="BZ7" s="40">
        <v>0</v>
      </c>
      <c r="CA7" s="40">
        <v>1</v>
      </c>
      <c r="CB7" s="40">
        <v>1</v>
      </c>
      <c r="CC7" s="44">
        <v>1</v>
      </c>
      <c r="CD7" s="44">
        <v>1</v>
      </c>
      <c r="CE7" s="44">
        <v>1</v>
      </c>
      <c r="CF7" s="44">
        <v>1</v>
      </c>
      <c r="CG7" s="44">
        <v>1</v>
      </c>
      <c r="CH7" s="40">
        <v>0</v>
      </c>
      <c r="CI7" s="40">
        <v>1</v>
      </c>
      <c r="CJ7" s="40">
        <v>0</v>
      </c>
      <c r="CK7" s="40">
        <v>0</v>
      </c>
      <c r="CL7" s="40">
        <v>0</v>
      </c>
      <c r="CM7" s="40">
        <v>1</v>
      </c>
      <c r="CN7" s="40">
        <v>1</v>
      </c>
      <c r="CO7" s="40">
        <v>0</v>
      </c>
      <c r="CP7" s="40">
        <v>1</v>
      </c>
      <c r="CQ7" s="40">
        <v>0</v>
      </c>
      <c r="CR7" s="40">
        <v>1</v>
      </c>
      <c r="CS7" s="42" t="s">
        <v>209</v>
      </c>
      <c r="CT7" s="45" t="s">
        <v>210</v>
      </c>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row>
    <row r="8" spans="1:124" s="3" customFormat="1" ht="22.5" customHeight="1" x14ac:dyDescent="0.35">
      <c r="A8" s="40"/>
      <c r="B8" s="41">
        <v>2</v>
      </c>
      <c r="C8" s="42" t="s">
        <v>202</v>
      </c>
      <c r="D8" s="41">
        <v>6</v>
      </c>
      <c r="E8" s="82" t="s">
        <v>211</v>
      </c>
      <c r="F8" s="42">
        <v>797</v>
      </c>
      <c r="G8" s="42"/>
      <c r="H8" s="42">
        <v>5</v>
      </c>
      <c r="I8" s="42">
        <v>2</v>
      </c>
      <c r="J8" s="43">
        <v>1</v>
      </c>
      <c r="K8" s="43">
        <v>1</v>
      </c>
      <c r="L8" s="43">
        <v>1</v>
      </c>
      <c r="M8" s="43">
        <v>1</v>
      </c>
      <c r="N8" s="43">
        <v>1</v>
      </c>
      <c r="O8" s="43">
        <v>1</v>
      </c>
      <c r="P8" s="43">
        <v>1</v>
      </c>
      <c r="Q8" s="43">
        <v>1</v>
      </c>
      <c r="R8" s="43">
        <v>1</v>
      </c>
      <c r="S8" s="43">
        <v>1</v>
      </c>
      <c r="T8" s="43">
        <v>1</v>
      </c>
      <c r="U8" s="43">
        <v>99</v>
      </c>
      <c r="V8" s="43">
        <v>1</v>
      </c>
      <c r="W8" s="43">
        <v>1</v>
      </c>
      <c r="X8" s="43">
        <v>1</v>
      </c>
      <c r="Y8" s="43">
        <v>1</v>
      </c>
      <c r="Z8" s="43">
        <v>1</v>
      </c>
      <c r="AA8" s="43">
        <v>1</v>
      </c>
      <c r="AB8" s="43">
        <v>1</v>
      </c>
      <c r="AC8" s="43">
        <v>1</v>
      </c>
      <c r="AD8" s="43">
        <v>1</v>
      </c>
      <c r="AE8" s="43">
        <v>1</v>
      </c>
      <c r="AF8" s="43">
        <v>1</v>
      </c>
      <c r="AG8" s="43">
        <v>1</v>
      </c>
      <c r="AH8" s="43">
        <v>1</v>
      </c>
      <c r="AI8" s="43">
        <v>1</v>
      </c>
      <c r="AJ8" s="43">
        <v>1</v>
      </c>
      <c r="AK8" s="43">
        <v>1</v>
      </c>
      <c r="AL8" s="43">
        <v>1</v>
      </c>
      <c r="AM8" s="43">
        <v>1</v>
      </c>
      <c r="AN8" s="43">
        <v>1</v>
      </c>
      <c r="AO8" s="43">
        <v>1</v>
      </c>
      <c r="AP8" s="43">
        <v>1</v>
      </c>
      <c r="AQ8" s="43">
        <v>1</v>
      </c>
      <c r="AR8" s="43">
        <v>1</v>
      </c>
      <c r="AS8" s="43">
        <v>1</v>
      </c>
      <c r="AT8" s="43">
        <v>1</v>
      </c>
      <c r="AU8" s="43">
        <v>1</v>
      </c>
      <c r="AV8" s="43">
        <v>1</v>
      </c>
      <c r="AW8" s="43">
        <v>1</v>
      </c>
      <c r="AX8" s="43">
        <v>1</v>
      </c>
      <c r="AY8" s="43">
        <v>1</v>
      </c>
      <c r="AZ8" s="43">
        <v>1</v>
      </c>
      <c r="BA8" s="43">
        <v>1</v>
      </c>
      <c r="BB8" s="43">
        <v>99</v>
      </c>
      <c r="BC8" s="43">
        <v>99</v>
      </c>
      <c r="BD8" s="43">
        <v>99</v>
      </c>
      <c r="BE8" s="43">
        <v>1</v>
      </c>
      <c r="BF8" s="43">
        <v>99</v>
      </c>
      <c r="BG8" s="43">
        <v>1</v>
      </c>
      <c r="BH8" s="43">
        <v>1</v>
      </c>
      <c r="BI8" s="43">
        <v>1</v>
      </c>
      <c r="BJ8" s="43">
        <v>1</v>
      </c>
      <c r="BK8" s="43">
        <v>1</v>
      </c>
      <c r="BL8" s="43">
        <v>1</v>
      </c>
      <c r="BM8" s="43">
        <v>1</v>
      </c>
      <c r="BN8" s="43">
        <v>1</v>
      </c>
      <c r="BO8" s="43">
        <v>1</v>
      </c>
      <c r="BP8" s="43">
        <v>1</v>
      </c>
      <c r="BQ8" s="43">
        <v>1</v>
      </c>
      <c r="BR8" s="43">
        <v>1</v>
      </c>
      <c r="BS8" s="43">
        <v>99</v>
      </c>
      <c r="BT8" s="43">
        <v>1</v>
      </c>
      <c r="BU8" s="43">
        <v>1</v>
      </c>
      <c r="BV8" s="43">
        <v>1</v>
      </c>
      <c r="BW8" s="40">
        <v>1</v>
      </c>
      <c r="BX8" s="40">
        <v>1</v>
      </c>
      <c r="BY8" s="40">
        <v>1</v>
      </c>
      <c r="BZ8" s="40">
        <v>1</v>
      </c>
      <c r="CA8" s="40">
        <v>1</v>
      </c>
      <c r="CB8" s="40">
        <v>1</v>
      </c>
      <c r="CC8" s="44">
        <v>1</v>
      </c>
      <c r="CD8" s="44">
        <v>1</v>
      </c>
      <c r="CE8" s="44">
        <v>1</v>
      </c>
      <c r="CF8" s="44">
        <v>1</v>
      </c>
      <c r="CG8" s="44">
        <v>1</v>
      </c>
      <c r="CH8" s="40">
        <v>0</v>
      </c>
      <c r="CI8" s="40">
        <v>0</v>
      </c>
      <c r="CJ8" s="40">
        <v>0</v>
      </c>
      <c r="CK8" s="40">
        <v>1</v>
      </c>
      <c r="CL8" s="40">
        <v>0</v>
      </c>
      <c r="CM8" s="40">
        <v>1</v>
      </c>
      <c r="CN8" s="40">
        <v>1</v>
      </c>
      <c r="CO8" s="40">
        <v>0</v>
      </c>
      <c r="CP8" s="40">
        <v>1</v>
      </c>
      <c r="CQ8" s="40">
        <v>0</v>
      </c>
      <c r="CR8" s="40">
        <v>1</v>
      </c>
      <c r="CS8" s="42"/>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row>
    <row r="9" spans="1:124" s="3" customFormat="1" ht="72" x14ac:dyDescent="0.35">
      <c r="A9" s="40" t="s">
        <v>212</v>
      </c>
      <c r="B9" s="41">
        <v>2</v>
      </c>
      <c r="C9" s="42" t="s">
        <v>202</v>
      </c>
      <c r="D9" s="41">
        <v>7</v>
      </c>
      <c r="E9" s="82" t="s">
        <v>213</v>
      </c>
      <c r="F9" s="42">
        <v>2000</v>
      </c>
      <c r="G9" s="42"/>
      <c r="H9" s="42">
        <v>1</v>
      </c>
      <c r="I9" s="42">
        <v>2</v>
      </c>
      <c r="J9" s="43">
        <v>1</v>
      </c>
      <c r="K9" s="43">
        <v>1</v>
      </c>
      <c r="L9" s="43">
        <v>1</v>
      </c>
      <c r="M9" s="43">
        <v>1</v>
      </c>
      <c r="N9" s="43">
        <v>1</v>
      </c>
      <c r="O9" s="43">
        <v>1</v>
      </c>
      <c r="P9" s="43">
        <v>1</v>
      </c>
      <c r="Q9" s="43">
        <v>1</v>
      </c>
      <c r="R9" s="43">
        <v>1</v>
      </c>
      <c r="S9" s="43">
        <v>99</v>
      </c>
      <c r="T9" s="43">
        <v>1</v>
      </c>
      <c r="U9" s="43">
        <v>99</v>
      </c>
      <c r="V9" s="43">
        <v>1</v>
      </c>
      <c r="W9" s="43">
        <v>1</v>
      </c>
      <c r="X9" s="43">
        <v>1</v>
      </c>
      <c r="Y9" s="43">
        <v>1</v>
      </c>
      <c r="Z9" s="43">
        <v>1</v>
      </c>
      <c r="AA9" s="43">
        <v>1</v>
      </c>
      <c r="AB9" s="43">
        <v>1</v>
      </c>
      <c r="AC9" s="43">
        <v>1</v>
      </c>
      <c r="AD9" s="43">
        <v>1</v>
      </c>
      <c r="AE9" s="43">
        <v>1</v>
      </c>
      <c r="AF9" s="43">
        <v>1</v>
      </c>
      <c r="AG9" s="43">
        <v>1</v>
      </c>
      <c r="AH9" s="43">
        <v>1</v>
      </c>
      <c r="AI9" s="43">
        <v>1</v>
      </c>
      <c r="AJ9" s="43">
        <v>1</v>
      </c>
      <c r="AK9" s="43">
        <v>1</v>
      </c>
      <c r="AL9" s="43">
        <v>1</v>
      </c>
      <c r="AM9" s="43">
        <v>1</v>
      </c>
      <c r="AN9" s="43">
        <v>1</v>
      </c>
      <c r="AO9" s="43">
        <v>1</v>
      </c>
      <c r="AP9" s="43">
        <v>1</v>
      </c>
      <c r="AQ9" s="43">
        <v>1</v>
      </c>
      <c r="AR9" s="43">
        <v>1</v>
      </c>
      <c r="AS9" s="43">
        <v>99</v>
      </c>
      <c r="AT9" s="43">
        <v>1</v>
      </c>
      <c r="AU9" s="43">
        <v>1</v>
      </c>
      <c r="AV9" s="43">
        <v>1</v>
      </c>
      <c r="AW9" s="43">
        <v>1</v>
      </c>
      <c r="AX9" s="43">
        <v>1</v>
      </c>
      <c r="AY9" s="43">
        <v>1</v>
      </c>
      <c r="AZ9" s="43">
        <v>1</v>
      </c>
      <c r="BA9" s="43">
        <v>1</v>
      </c>
      <c r="BB9" s="43">
        <v>99</v>
      </c>
      <c r="BC9" s="43">
        <v>99</v>
      </c>
      <c r="BD9" s="43">
        <v>99</v>
      </c>
      <c r="BE9" s="43">
        <v>1</v>
      </c>
      <c r="BF9" s="43">
        <v>99</v>
      </c>
      <c r="BG9" s="43">
        <v>1</v>
      </c>
      <c r="BH9" s="43">
        <v>99</v>
      </c>
      <c r="BI9" s="43">
        <v>99</v>
      </c>
      <c r="BJ9" s="43">
        <v>1</v>
      </c>
      <c r="BK9" s="43">
        <v>1</v>
      </c>
      <c r="BL9" s="43">
        <v>1</v>
      </c>
      <c r="BM9" s="43">
        <v>1</v>
      </c>
      <c r="BN9" s="43">
        <v>1</v>
      </c>
      <c r="BO9" s="43">
        <v>1</v>
      </c>
      <c r="BP9" s="43">
        <v>1</v>
      </c>
      <c r="BQ9" s="43">
        <v>99</v>
      </c>
      <c r="BR9" s="43">
        <v>99</v>
      </c>
      <c r="BS9" s="43">
        <v>99</v>
      </c>
      <c r="BT9" s="43">
        <v>1</v>
      </c>
      <c r="BU9" s="43">
        <v>1</v>
      </c>
      <c r="BV9" s="43">
        <v>1</v>
      </c>
      <c r="BW9" s="40">
        <v>1</v>
      </c>
      <c r="BX9" s="40">
        <v>1</v>
      </c>
      <c r="BY9" s="40">
        <v>1</v>
      </c>
      <c r="BZ9" s="40">
        <v>1</v>
      </c>
      <c r="CA9" s="40">
        <v>1</v>
      </c>
      <c r="CB9" s="40">
        <v>1</v>
      </c>
      <c r="CC9" s="44">
        <v>1</v>
      </c>
      <c r="CD9" s="44">
        <v>1</v>
      </c>
      <c r="CE9" s="44">
        <v>1</v>
      </c>
      <c r="CF9" s="44">
        <v>1</v>
      </c>
      <c r="CG9" s="44">
        <v>1</v>
      </c>
      <c r="CH9" s="40">
        <v>1</v>
      </c>
      <c r="CI9" s="40">
        <v>0</v>
      </c>
      <c r="CJ9" s="40">
        <v>0</v>
      </c>
      <c r="CK9" s="40">
        <v>1</v>
      </c>
      <c r="CL9" s="40">
        <v>1</v>
      </c>
      <c r="CM9" s="40">
        <v>0</v>
      </c>
      <c r="CN9" s="40">
        <v>0</v>
      </c>
      <c r="CO9" s="40">
        <v>0</v>
      </c>
      <c r="CP9" s="40">
        <v>1</v>
      </c>
      <c r="CQ9" s="40">
        <v>1</v>
      </c>
      <c r="CR9" s="40">
        <v>1</v>
      </c>
      <c r="CS9" s="42"/>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row>
    <row r="10" spans="1:124" s="3" customFormat="1" ht="72" x14ac:dyDescent="0.35">
      <c r="A10" s="40"/>
      <c r="B10" s="41">
        <v>2</v>
      </c>
      <c r="C10" s="42" t="s">
        <v>202</v>
      </c>
      <c r="D10" s="41">
        <v>8</v>
      </c>
      <c r="E10" s="82" t="s">
        <v>214</v>
      </c>
      <c r="F10" s="42">
        <v>1137</v>
      </c>
      <c r="G10" s="42"/>
      <c r="H10" s="42">
        <v>6</v>
      </c>
      <c r="I10" s="42">
        <v>2</v>
      </c>
      <c r="J10" s="43">
        <v>1</v>
      </c>
      <c r="K10" s="43">
        <v>1</v>
      </c>
      <c r="L10" s="43">
        <v>1</v>
      </c>
      <c r="M10" s="43">
        <v>1</v>
      </c>
      <c r="N10" s="43">
        <v>1</v>
      </c>
      <c r="O10" s="43">
        <v>1</v>
      </c>
      <c r="P10" s="43">
        <v>1</v>
      </c>
      <c r="Q10" s="43">
        <v>1</v>
      </c>
      <c r="R10" s="43">
        <v>1</v>
      </c>
      <c r="S10" s="43">
        <v>1</v>
      </c>
      <c r="T10" s="43">
        <v>1</v>
      </c>
      <c r="U10" s="43">
        <v>99</v>
      </c>
      <c r="V10" s="43">
        <v>1</v>
      </c>
      <c r="W10" s="43">
        <v>1</v>
      </c>
      <c r="X10" s="43">
        <v>1</v>
      </c>
      <c r="Y10" s="43">
        <v>1</v>
      </c>
      <c r="Z10" s="43">
        <v>1</v>
      </c>
      <c r="AA10" s="43">
        <v>1</v>
      </c>
      <c r="AB10" s="43">
        <v>1</v>
      </c>
      <c r="AC10" s="43">
        <v>1</v>
      </c>
      <c r="AD10" s="43">
        <v>1</v>
      </c>
      <c r="AE10" s="43">
        <v>1</v>
      </c>
      <c r="AF10" s="43">
        <v>1</v>
      </c>
      <c r="AG10" s="43">
        <v>1</v>
      </c>
      <c r="AH10" s="43">
        <v>1</v>
      </c>
      <c r="AI10" s="43">
        <v>1</v>
      </c>
      <c r="AJ10" s="43">
        <v>1</v>
      </c>
      <c r="AK10" s="43">
        <v>1</v>
      </c>
      <c r="AL10" s="43">
        <v>1</v>
      </c>
      <c r="AM10" s="43">
        <v>1</v>
      </c>
      <c r="AN10" s="43">
        <v>1</v>
      </c>
      <c r="AO10" s="43">
        <v>1</v>
      </c>
      <c r="AP10" s="43">
        <v>1</v>
      </c>
      <c r="AQ10" s="43">
        <v>1</v>
      </c>
      <c r="AR10" s="43">
        <v>1</v>
      </c>
      <c r="AS10" s="43">
        <v>1</v>
      </c>
      <c r="AT10" s="43">
        <v>1</v>
      </c>
      <c r="AU10" s="43">
        <v>1</v>
      </c>
      <c r="AV10" s="43">
        <v>1</v>
      </c>
      <c r="AW10" s="43">
        <v>1</v>
      </c>
      <c r="AX10" s="43">
        <v>1</v>
      </c>
      <c r="AY10" s="43">
        <v>1</v>
      </c>
      <c r="AZ10" s="43">
        <v>1</v>
      </c>
      <c r="BA10" s="43">
        <v>1</v>
      </c>
      <c r="BB10" s="43">
        <v>99</v>
      </c>
      <c r="BC10" s="43">
        <v>99</v>
      </c>
      <c r="BD10" s="43">
        <v>99</v>
      </c>
      <c r="BE10" s="43">
        <v>0</v>
      </c>
      <c r="BF10" s="43">
        <v>99</v>
      </c>
      <c r="BG10" s="43">
        <v>1</v>
      </c>
      <c r="BH10" s="43">
        <v>1</v>
      </c>
      <c r="BI10" s="43">
        <v>1</v>
      </c>
      <c r="BJ10" s="43">
        <v>1</v>
      </c>
      <c r="BK10" s="43">
        <v>1</v>
      </c>
      <c r="BL10" s="43">
        <v>1</v>
      </c>
      <c r="BM10" s="43">
        <v>1</v>
      </c>
      <c r="BN10" s="43">
        <v>1</v>
      </c>
      <c r="BO10" s="43">
        <v>1</v>
      </c>
      <c r="BP10" s="43">
        <v>1</v>
      </c>
      <c r="BQ10" s="43">
        <v>1</v>
      </c>
      <c r="BR10" s="43">
        <v>0</v>
      </c>
      <c r="BS10" s="43">
        <v>99</v>
      </c>
      <c r="BT10" s="43">
        <v>1</v>
      </c>
      <c r="BU10" s="43">
        <v>1</v>
      </c>
      <c r="BV10" s="43">
        <v>1</v>
      </c>
      <c r="BW10" s="40">
        <v>1</v>
      </c>
      <c r="BX10" s="40">
        <v>1</v>
      </c>
      <c r="BY10" s="40">
        <v>1</v>
      </c>
      <c r="BZ10" s="40">
        <v>0</v>
      </c>
      <c r="CA10" s="40">
        <v>1</v>
      </c>
      <c r="CB10" s="40">
        <v>1</v>
      </c>
      <c r="CC10" s="44">
        <v>1</v>
      </c>
      <c r="CD10" s="44">
        <v>1</v>
      </c>
      <c r="CE10" s="44">
        <v>1</v>
      </c>
      <c r="CF10" s="44">
        <v>1</v>
      </c>
      <c r="CG10" s="44">
        <v>1</v>
      </c>
      <c r="CH10" s="40">
        <v>1</v>
      </c>
      <c r="CI10" s="40">
        <v>0</v>
      </c>
      <c r="CJ10" s="40">
        <v>1</v>
      </c>
      <c r="CK10" s="40">
        <v>0</v>
      </c>
      <c r="CL10" s="40">
        <v>1</v>
      </c>
      <c r="CM10" s="40">
        <v>0</v>
      </c>
      <c r="CN10" s="40">
        <v>0</v>
      </c>
      <c r="CO10" s="40">
        <v>1</v>
      </c>
      <c r="CP10" s="40">
        <v>1</v>
      </c>
      <c r="CQ10" s="40">
        <v>1</v>
      </c>
      <c r="CR10" s="40">
        <v>1</v>
      </c>
      <c r="CS10" s="42"/>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row>
    <row r="11" spans="1:124" s="3" customFormat="1" ht="72" x14ac:dyDescent="0.35">
      <c r="A11" s="40"/>
      <c r="B11" s="41">
        <v>2</v>
      </c>
      <c r="C11" s="42" t="s">
        <v>202</v>
      </c>
      <c r="D11" s="41">
        <v>9</v>
      </c>
      <c r="E11" s="82" t="s">
        <v>215</v>
      </c>
      <c r="F11" s="42">
        <v>466</v>
      </c>
      <c r="G11" s="42"/>
      <c r="H11" s="42">
        <v>0</v>
      </c>
      <c r="I11" s="42">
        <v>2</v>
      </c>
      <c r="J11" s="43">
        <v>1</v>
      </c>
      <c r="K11" s="43">
        <v>1</v>
      </c>
      <c r="L11" s="43">
        <v>1</v>
      </c>
      <c r="M11" s="43">
        <v>1</v>
      </c>
      <c r="N11" s="43">
        <v>1</v>
      </c>
      <c r="O11" s="43">
        <v>1</v>
      </c>
      <c r="P11" s="43">
        <v>1</v>
      </c>
      <c r="Q11" s="43">
        <v>1</v>
      </c>
      <c r="R11" s="43">
        <v>1</v>
      </c>
      <c r="S11" s="43">
        <v>1</v>
      </c>
      <c r="T11" s="46">
        <v>0</v>
      </c>
      <c r="U11" s="43">
        <v>99</v>
      </c>
      <c r="V11" s="43">
        <v>1</v>
      </c>
      <c r="W11" s="43">
        <v>1</v>
      </c>
      <c r="X11" s="43">
        <v>1</v>
      </c>
      <c r="Y11" s="43">
        <v>1</v>
      </c>
      <c r="Z11" s="43">
        <v>1</v>
      </c>
      <c r="AA11" s="43">
        <v>1</v>
      </c>
      <c r="AB11" s="43">
        <v>1</v>
      </c>
      <c r="AC11" s="43">
        <v>1</v>
      </c>
      <c r="AD11" s="43">
        <v>1</v>
      </c>
      <c r="AE11" s="43">
        <v>99</v>
      </c>
      <c r="AF11" s="43">
        <v>1</v>
      </c>
      <c r="AG11" s="43">
        <v>1</v>
      </c>
      <c r="AH11" s="43">
        <v>1</v>
      </c>
      <c r="AI11" s="43">
        <v>1</v>
      </c>
      <c r="AJ11" s="43">
        <v>1</v>
      </c>
      <c r="AK11" s="43">
        <v>1</v>
      </c>
      <c r="AL11" s="43">
        <v>1</v>
      </c>
      <c r="AM11" s="43">
        <v>1</v>
      </c>
      <c r="AN11" s="43">
        <v>1</v>
      </c>
      <c r="AO11" s="43">
        <v>1</v>
      </c>
      <c r="AP11" s="43">
        <v>1</v>
      </c>
      <c r="AQ11" s="43">
        <v>1</v>
      </c>
      <c r="AR11" s="43">
        <v>1</v>
      </c>
      <c r="AS11" s="43">
        <v>1</v>
      </c>
      <c r="AT11" s="43">
        <v>1</v>
      </c>
      <c r="AU11" s="43">
        <v>1</v>
      </c>
      <c r="AV11" s="43">
        <v>1</v>
      </c>
      <c r="AW11" s="43">
        <v>1</v>
      </c>
      <c r="AX11" s="43">
        <v>1</v>
      </c>
      <c r="AY11" s="43">
        <v>1</v>
      </c>
      <c r="AZ11" s="43">
        <v>1</v>
      </c>
      <c r="BA11" s="43">
        <v>1</v>
      </c>
      <c r="BB11" s="43">
        <v>99</v>
      </c>
      <c r="BC11" s="43">
        <v>99</v>
      </c>
      <c r="BD11" s="43">
        <v>99</v>
      </c>
      <c r="BE11" s="43">
        <v>0</v>
      </c>
      <c r="BF11" s="43">
        <v>99</v>
      </c>
      <c r="BG11" s="43">
        <v>1</v>
      </c>
      <c r="BH11" s="43">
        <v>1</v>
      </c>
      <c r="BI11" s="43">
        <v>1</v>
      </c>
      <c r="BJ11" s="43">
        <v>1</v>
      </c>
      <c r="BK11" s="43">
        <v>1</v>
      </c>
      <c r="BL11" s="43">
        <v>1</v>
      </c>
      <c r="BM11" s="43">
        <v>1</v>
      </c>
      <c r="BN11" s="43">
        <v>1</v>
      </c>
      <c r="BO11" s="43">
        <v>1</v>
      </c>
      <c r="BP11" s="43">
        <v>1</v>
      </c>
      <c r="BQ11" s="43">
        <v>99</v>
      </c>
      <c r="BR11" s="43">
        <v>99</v>
      </c>
      <c r="BS11" s="43">
        <v>99</v>
      </c>
      <c r="BT11" s="43">
        <v>1</v>
      </c>
      <c r="BU11" s="43">
        <v>1</v>
      </c>
      <c r="BV11" s="43">
        <v>1</v>
      </c>
      <c r="BW11" s="40">
        <v>1</v>
      </c>
      <c r="BX11" s="40">
        <v>1</v>
      </c>
      <c r="BY11" s="40">
        <v>1</v>
      </c>
      <c r="BZ11" s="40">
        <v>1</v>
      </c>
      <c r="CA11" s="40">
        <v>1</v>
      </c>
      <c r="CB11" s="40">
        <v>1</v>
      </c>
      <c r="CC11" s="44">
        <v>1</v>
      </c>
      <c r="CD11" s="44">
        <v>1</v>
      </c>
      <c r="CE11" s="44">
        <v>1</v>
      </c>
      <c r="CF11" s="44">
        <v>1</v>
      </c>
      <c r="CG11" s="44">
        <v>1</v>
      </c>
      <c r="CH11" s="40">
        <v>1</v>
      </c>
      <c r="CI11" s="40">
        <v>0</v>
      </c>
      <c r="CJ11" s="40">
        <v>1</v>
      </c>
      <c r="CK11" s="40">
        <v>0</v>
      </c>
      <c r="CL11" s="40">
        <v>1</v>
      </c>
      <c r="CM11" s="40">
        <v>1</v>
      </c>
      <c r="CN11" s="40">
        <v>1</v>
      </c>
      <c r="CO11" s="40">
        <v>1</v>
      </c>
      <c r="CP11" s="40">
        <v>1</v>
      </c>
      <c r="CQ11" s="40">
        <v>1</v>
      </c>
      <c r="CR11" s="40">
        <v>1</v>
      </c>
      <c r="CS11" s="42"/>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row>
    <row r="12" spans="1:124" s="3" customFormat="1" ht="72" x14ac:dyDescent="0.35">
      <c r="A12" s="40"/>
      <c r="B12" s="41">
        <v>2</v>
      </c>
      <c r="C12" s="42" t="s">
        <v>202</v>
      </c>
      <c r="D12" s="41">
        <v>10</v>
      </c>
      <c r="E12" s="82" t="s">
        <v>216</v>
      </c>
      <c r="F12" s="42">
        <v>754</v>
      </c>
      <c r="G12" s="42"/>
      <c r="H12" s="42">
        <v>12</v>
      </c>
      <c r="I12" s="42">
        <v>2</v>
      </c>
      <c r="J12" s="43">
        <v>1</v>
      </c>
      <c r="K12" s="43">
        <v>1</v>
      </c>
      <c r="L12" s="43">
        <v>1</v>
      </c>
      <c r="M12" s="43">
        <v>1</v>
      </c>
      <c r="N12" s="43">
        <v>1</v>
      </c>
      <c r="O12" s="43">
        <v>1</v>
      </c>
      <c r="P12" s="43">
        <v>1</v>
      </c>
      <c r="Q12" s="43">
        <v>1</v>
      </c>
      <c r="R12" s="43">
        <v>1</v>
      </c>
      <c r="S12" s="43">
        <v>1</v>
      </c>
      <c r="T12" s="43">
        <v>1</v>
      </c>
      <c r="U12" s="43">
        <v>99</v>
      </c>
      <c r="V12" s="43">
        <v>1</v>
      </c>
      <c r="W12" s="43">
        <v>1</v>
      </c>
      <c r="X12" s="43">
        <v>1</v>
      </c>
      <c r="Y12" s="43">
        <v>1</v>
      </c>
      <c r="Z12" s="43">
        <v>1</v>
      </c>
      <c r="AA12" s="43">
        <v>1</v>
      </c>
      <c r="AB12" s="43">
        <v>1</v>
      </c>
      <c r="AC12" s="43">
        <v>1</v>
      </c>
      <c r="AD12" s="43">
        <v>1</v>
      </c>
      <c r="AE12" s="43">
        <v>99</v>
      </c>
      <c r="AF12" s="43">
        <v>1</v>
      </c>
      <c r="AG12" s="43">
        <v>1</v>
      </c>
      <c r="AH12" s="43">
        <v>1</v>
      </c>
      <c r="AI12" s="43">
        <v>1</v>
      </c>
      <c r="AJ12" s="43">
        <v>1</v>
      </c>
      <c r="AK12" s="43">
        <v>1</v>
      </c>
      <c r="AL12" s="43">
        <v>1</v>
      </c>
      <c r="AM12" s="43">
        <v>1</v>
      </c>
      <c r="AN12" s="43">
        <v>99</v>
      </c>
      <c r="AO12" s="43">
        <v>1</v>
      </c>
      <c r="AP12" s="43">
        <v>1</v>
      </c>
      <c r="AQ12" s="43">
        <v>1</v>
      </c>
      <c r="AR12" s="43">
        <v>1</v>
      </c>
      <c r="AS12" s="43">
        <v>1</v>
      </c>
      <c r="AT12" s="43">
        <v>1</v>
      </c>
      <c r="AU12" s="43">
        <v>99</v>
      </c>
      <c r="AV12" s="43">
        <v>1</v>
      </c>
      <c r="AW12" s="43">
        <v>1</v>
      </c>
      <c r="AX12" s="43">
        <v>1</v>
      </c>
      <c r="AY12" s="43">
        <v>99</v>
      </c>
      <c r="AZ12" s="43">
        <v>1</v>
      </c>
      <c r="BA12" s="43">
        <v>1</v>
      </c>
      <c r="BB12" s="43">
        <v>99</v>
      </c>
      <c r="BC12" s="43">
        <v>99</v>
      </c>
      <c r="BD12" s="43">
        <v>99</v>
      </c>
      <c r="BE12" s="43">
        <v>0</v>
      </c>
      <c r="BF12" s="43">
        <v>99</v>
      </c>
      <c r="BG12" s="43">
        <v>1</v>
      </c>
      <c r="BH12" s="43">
        <v>1</v>
      </c>
      <c r="BI12" s="43">
        <v>1</v>
      </c>
      <c r="BJ12" s="43">
        <v>1</v>
      </c>
      <c r="BK12" s="43">
        <v>1</v>
      </c>
      <c r="BL12" s="43">
        <v>1</v>
      </c>
      <c r="BM12" s="43">
        <v>1</v>
      </c>
      <c r="BN12" s="43">
        <v>1</v>
      </c>
      <c r="BO12" s="43">
        <v>1</v>
      </c>
      <c r="BP12" s="43">
        <v>1</v>
      </c>
      <c r="BQ12" s="43">
        <v>1</v>
      </c>
      <c r="BR12" s="43">
        <v>1</v>
      </c>
      <c r="BS12" s="43">
        <v>99</v>
      </c>
      <c r="BT12" s="43">
        <v>1</v>
      </c>
      <c r="BU12" s="43">
        <v>1</v>
      </c>
      <c r="BV12" s="43">
        <v>1</v>
      </c>
      <c r="BW12" s="40">
        <v>1</v>
      </c>
      <c r="BX12" s="40">
        <v>1</v>
      </c>
      <c r="BY12" s="40">
        <v>1</v>
      </c>
      <c r="BZ12" s="40">
        <v>1</v>
      </c>
      <c r="CA12" s="40">
        <v>0</v>
      </c>
      <c r="CB12" s="40">
        <v>1</v>
      </c>
      <c r="CC12" s="44">
        <v>1</v>
      </c>
      <c r="CD12" s="44">
        <v>1</v>
      </c>
      <c r="CE12" s="44">
        <v>1</v>
      </c>
      <c r="CF12" s="44">
        <v>1</v>
      </c>
      <c r="CG12" s="44">
        <v>1</v>
      </c>
      <c r="CH12" s="40">
        <v>1</v>
      </c>
      <c r="CI12" s="40">
        <v>0</v>
      </c>
      <c r="CJ12" s="40">
        <v>1</v>
      </c>
      <c r="CK12" s="40">
        <v>1</v>
      </c>
      <c r="CL12" s="40">
        <v>1</v>
      </c>
      <c r="CM12" s="40">
        <v>1</v>
      </c>
      <c r="CN12" s="40">
        <v>1</v>
      </c>
      <c r="CO12" s="40">
        <v>1</v>
      </c>
      <c r="CP12" s="40">
        <v>1</v>
      </c>
      <c r="CQ12" s="40">
        <v>1</v>
      </c>
      <c r="CR12" s="40">
        <v>1</v>
      </c>
      <c r="CS12" s="42" t="s">
        <v>217</v>
      </c>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row>
    <row r="13" spans="1:124" s="3" customFormat="1" ht="72" x14ac:dyDescent="0.35">
      <c r="A13" s="40"/>
      <c r="B13" s="41">
        <v>2</v>
      </c>
      <c r="C13" s="42" t="s">
        <v>202</v>
      </c>
      <c r="D13" s="41">
        <v>11</v>
      </c>
      <c r="E13" s="82" t="s">
        <v>218</v>
      </c>
      <c r="F13" s="42">
        <v>1141</v>
      </c>
      <c r="G13" s="42"/>
      <c r="H13" s="42">
        <v>14</v>
      </c>
      <c r="I13" s="42">
        <v>2</v>
      </c>
      <c r="J13" s="43">
        <v>1</v>
      </c>
      <c r="K13" s="43">
        <v>1</v>
      </c>
      <c r="L13" s="43">
        <v>1</v>
      </c>
      <c r="M13" s="43">
        <v>1</v>
      </c>
      <c r="N13" s="43">
        <v>1</v>
      </c>
      <c r="O13" s="43">
        <v>1</v>
      </c>
      <c r="P13" s="43">
        <v>1</v>
      </c>
      <c r="Q13" s="43">
        <v>1</v>
      </c>
      <c r="R13" s="43">
        <v>1</v>
      </c>
      <c r="S13" s="43">
        <v>1</v>
      </c>
      <c r="T13" s="43">
        <v>1</v>
      </c>
      <c r="U13" s="43">
        <v>99</v>
      </c>
      <c r="V13" s="43">
        <v>1</v>
      </c>
      <c r="W13" s="43">
        <v>1</v>
      </c>
      <c r="X13" s="43">
        <v>1</v>
      </c>
      <c r="Y13" s="43">
        <v>1</v>
      </c>
      <c r="Z13" s="43">
        <v>1</v>
      </c>
      <c r="AA13" s="43">
        <v>1</v>
      </c>
      <c r="AB13" s="43">
        <v>1</v>
      </c>
      <c r="AC13" s="43">
        <v>1</v>
      </c>
      <c r="AD13" s="43">
        <v>1</v>
      </c>
      <c r="AE13" s="43">
        <v>1</v>
      </c>
      <c r="AF13" s="43">
        <v>1</v>
      </c>
      <c r="AG13" s="43">
        <v>1</v>
      </c>
      <c r="AH13" s="43">
        <v>1</v>
      </c>
      <c r="AI13" s="43">
        <v>1</v>
      </c>
      <c r="AJ13" s="43">
        <v>1</v>
      </c>
      <c r="AK13" s="43">
        <v>1</v>
      </c>
      <c r="AL13" s="43">
        <v>1</v>
      </c>
      <c r="AM13" s="43">
        <v>1</v>
      </c>
      <c r="AN13" s="43">
        <v>1</v>
      </c>
      <c r="AO13" s="43">
        <v>1</v>
      </c>
      <c r="AP13" s="43">
        <v>1</v>
      </c>
      <c r="AQ13" s="43">
        <v>1</v>
      </c>
      <c r="AR13" s="43">
        <v>1</v>
      </c>
      <c r="AS13" s="43">
        <v>1</v>
      </c>
      <c r="AT13" s="43">
        <v>1</v>
      </c>
      <c r="AU13" s="43">
        <v>1</v>
      </c>
      <c r="AV13" s="43">
        <v>1</v>
      </c>
      <c r="AW13" s="43">
        <v>1</v>
      </c>
      <c r="AX13" s="43">
        <v>1</v>
      </c>
      <c r="AY13" s="43">
        <v>1</v>
      </c>
      <c r="AZ13" s="43">
        <v>1</v>
      </c>
      <c r="BA13" s="43">
        <v>1</v>
      </c>
      <c r="BB13" s="43">
        <v>99</v>
      </c>
      <c r="BC13" s="43">
        <v>99</v>
      </c>
      <c r="BD13" s="43">
        <v>99</v>
      </c>
      <c r="BE13" s="43">
        <v>1</v>
      </c>
      <c r="BF13" s="43">
        <v>99</v>
      </c>
      <c r="BG13" s="43">
        <v>1</v>
      </c>
      <c r="BH13" s="43">
        <v>1</v>
      </c>
      <c r="BI13" s="43">
        <v>1</v>
      </c>
      <c r="BJ13" s="43">
        <v>1</v>
      </c>
      <c r="BK13" s="43">
        <v>1</v>
      </c>
      <c r="BL13" s="43">
        <v>1</v>
      </c>
      <c r="BM13" s="43">
        <v>1</v>
      </c>
      <c r="BN13" s="43">
        <v>1</v>
      </c>
      <c r="BO13" s="43">
        <v>1</v>
      </c>
      <c r="BP13" s="43">
        <v>1</v>
      </c>
      <c r="BQ13" s="43">
        <v>1</v>
      </c>
      <c r="BR13" s="43">
        <v>1</v>
      </c>
      <c r="BS13" s="43">
        <v>99</v>
      </c>
      <c r="BT13" s="43">
        <v>1</v>
      </c>
      <c r="BU13" s="43">
        <v>1</v>
      </c>
      <c r="BV13" s="43">
        <v>1</v>
      </c>
      <c r="BW13" s="40">
        <v>1</v>
      </c>
      <c r="BX13" s="40">
        <v>1</v>
      </c>
      <c r="BY13" s="40">
        <v>1</v>
      </c>
      <c r="BZ13" s="40">
        <v>1</v>
      </c>
      <c r="CA13" s="40">
        <v>1</v>
      </c>
      <c r="CB13" s="40">
        <v>1</v>
      </c>
      <c r="CC13" s="44">
        <v>1</v>
      </c>
      <c r="CD13" s="44">
        <v>1</v>
      </c>
      <c r="CE13" s="44">
        <v>1</v>
      </c>
      <c r="CF13" s="44">
        <v>1</v>
      </c>
      <c r="CG13" s="44">
        <v>1</v>
      </c>
      <c r="CH13" s="40">
        <v>1</v>
      </c>
      <c r="CI13" s="40">
        <v>1</v>
      </c>
      <c r="CJ13" s="40">
        <v>1</v>
      </c>
      <c r="CK13" s="40">
        <v>1</v>
      </c>
      <c r="CL13" s="40">
        <v>1</v>
      </c>
      <c r="CM13" s="40">
        <v>1</v>
      </c>
      <c r="CN13" s="40">
        <v>1</v>
      </c>
      <c r="CO13" s="40">
        <v>1</v>
      </c>
      <c r="CP13" s="40">
        <v>1</v>
      </c>
      <c r="CQ13" s="40">
        <v>1</v>
      </c>
      <c r="CR13" s="40">
        <v>1</v>
      </c>
      <c r="CS13" s="42"/>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row>
    <row r="14" spans="1:124" s="3" customFormat="1" ht="90" x14ac:dyDescent="0.35">
      <c r="A14" s="40"/>
      <c r="B14" s="41">
        <v>2</v>
      </c>
      <c r="C14" s="42" t="s">
        <v>202</v>
      </c>
      <c r="D14" s="41">
        <v>12</v>
      </c>
      <c r="E14" s="82" t="s">
        <v>219</v>
      </c>
      <c r="F14" s="42">
        <v>713</v>
      </c>
      <c r="G14" s="42"/>
      <c r="H14" s="42">
        <v>5</v>
      </c>
      <c r="I14" s="42">
        <v>1</v>
      </c>
      <c r="J14" s="43">
        <v>1</v>
      </c>
      <c r="K14" s="43">
        <v>1</v>
      </c>
      <c r="L14" s="43">
        <v>1</v>
      </c>
      <c r="M14" s="43">
        <v>1</v>
      </c>
      <c r="N14" s="43">
        <v>1</v>
      </c>
      <c r="O14" s="43">
        <v>1</v>
      </c>
      <c r="P14" s="43">
        <v>1</v>
      </c>
      <c r="Q14" s="43">
        <v>1</v>
      </c>
      <c r="R14" s="43">
        <v>1</v>
      </c>
      <c r="S14" s="43">
        <v>1</v>
      </c>
      <c r="T14" s="43">
        <v>1</v>
      </c>
      <c r="U14" s="43">
        <v>99</v>
      </c>
      <c r="V14" s="43">
        <v>1</v>
      </c>
      <c r="W14" s="43">
        <v>1</v>
      </c>
      <c r="X14" s="43">
        <v>1</v>
      </c>
      <c r="Y14" s="43">
        <v>1</v>
      </c>
      <c r="Z14" s="43">
        <v>1</v>
      </c>
      <c r="AA14" s="43">
        <v>1</v>
      </c>
      <c r="AB14" s="43">
        <v>1</v>
      </c>
      <c r="AC14" s="43">
        <v>1</v>
      </c>
      <c r="AD14" s="43">
        <v>1</v>
      </c>
      <c r="AE14" s="43">
        <v>1</v>
      </c>
      <c r="AF14" s="43">
        <v>1</v>
      </c>
      <c r="AG14" s="43">
        <v>1</v>
      </c>
      <c r="AH14" s="43">
        <v>1</v>
      </c>
      <c r="AI14" s="43">
        <v>1</v>
      </c>
      <c r="AJ14" s="43">
        <v>1</v>
      </c>
      <c r="AK14" s="43">
        <v>1</v>
      </c>
      <c r="AL14" s="43">
        <v>1</v>
      </c>
      <c r="AM14" s="43">
        <v>1</v>
      </c>
      <c r="AN14" s="43">
        <v>1</v>
      </c>
      <c r="AO14" s="43">
        <v>1</v>
      </c>
      <c r="AP14" s="43">
        <v>1</v>
      </c>
      <c r="AQ14" s="43">
        <v>1</v>
      </c>
      <c r="AR14" s="43">
        <v>1</v>
      </c>
      <c r="AS14" s="43">
        <v>1</v>
      </c>
      <c r="AT14" s="43">
        <v>1</v>
      </c>
      <c r="AU14" s="43">
        <v>1</v>
      </c>
      <c r="AV14" s="43">
        <v>1</v>
      </c>
      <c r="AW14" s="43">
        <v>1</v>
      </c>
      <c r="AX14" s="43">
        <v>1</v>
      </c>
      <c r="AY14" s="43">
        <v>1</v>
      </c>
      <c r="AZ14" s="43">
        <v>1</v>
      </c>
      <c r="BA14" s="43">
        <v>1</v>
      </c>
      <c r="BB14" s="43">
        <v>99</v>
      </c>
      <c r="BC14" s="43">
        <v>99</v>
      </c>
      <c r="BD14" s="43">
        <v>99</v>
      </c>
      <c r="BE14" s="43">
        <v>1</v>
      </c>
      <c r="BF14" s="43">
        <v>99</v>
      </c>
      <c r="BG14" s="43">
        <v>1</v>
      </c>
      <c r="BH14" s="43">
        <v>1</v>
      </c>
      <c r="BI14" s="43">
        <v>99</v>
      </c>
      <c r="BJ14" s="43">
        <v>1</v>
      </c>
      <c r="BK14" s="43">
        <v>1</v>
      </c>
      <c r="BL14" s="43">
        <v>1</v>
      </c>
      <c r="BM14" s="43">
        <v>1</v>
      </c>
      <c r="BN14" s="43">
        <v>1</v>
      </c>
      <c r="BO14" s="43">
        <v>1</v>
      </c>
      <c r="BP14" s="43">
        <v>1</v>
      </c>
      <c r="BQ14" s="43">
        <v>1</v>
      </c>
      <c r="BR14" s="43">
        <v>99</v>
      </c>
      <c r="BS14" s="43">
        <v>99</v>
      </c>
      <c r="BT14" s="43">
        <v>1</v>
      </c>
      <c r="BU14" s="43">
        <v>1</v>
      </c>
      <c r="BV14" s="43">
        <v>1</v>
      </c>
      <c r="BW14" s="40">
        <v>1</v>
      </c>
      <c r="BX14" s="40">
        <v>1</v>
      </c>
      <c r="BY14" s="40">
        <v>1</v>
      </c>
      <c r="BZ14" s="40">
        <v>1</v>
      </c>
      <c r="CA14" s="40">
        <v>1</v>
      </c>
      <c r="CB14" s="40">
        <v>1</v>
      </c>
      <c r="CC14" s="44">
        <v>1</v>
      </c>
      <c r="CD14" s="44">
        <v>1</v>
      </c>
      <c r="CE14" s="44">
        <v>1</v>
      </c>
      <c r="CF14" s="44">
        <v>1</v>
      </c>
      <c r="CG14" s="44">
        <v>1</v>
      </c>
      <c r="CH14" s="40">
        <v>1</v>
      </c>
      <c r="CI14" s="40">
        <v>1</v>
      </c>
      <c r="CJ14" s="40">
        <v>1</v>
      </c>
      <c r="CK14" s="40">
        <v>0</v>
      </c>
      <c r="CL14" s="40">
        <v>1</v>
      </c>
      <c r="CM14" s="40">
        <v>0</v>
      </c>
      <c r="CN14" s="40">
        <v>1</v>
      </c>
      <c r="CO14" s="40">
        <v>1</v>
      </c>
      <c r="CP14" s="40">
        <v>1</v>
      </c>
      <c r="CQ14" s="40">
        <v>1</v>
      </c>
      <c r="CR14" s="40">
        <v>1</v>
      </c>
      <c r="CS14" s="42" t="s">
        <v>220</v>
      </c>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row>
    <row r="15" spans="1:124" s="3" customFormat="1" ht="72" x14ac:dyDescent="0.35">
      <c r="A15" s="40"/>
      <c r="B15" s="41">
        <v>2</v>
      </c>
      <c r="C15" s="42" t="s">
        <v>202</v>
      </c>
      <c r="D15" s="41">
        <v>13</v>
      </c>
      <c r="E15" s="82" t="s">
        <v>221</v>
      </c>
      <c r="F15" s="42">
        <v>624</v>
      </c>
      <c r="G15" s="42"/>
      <c r="H15" s="42">
        <v>2</v>
      </c>
      <c r="I15" s="42">
        <v>2</v>
      </c>
      <c r="J15" s="43">
        <v>1</v>
      </c>
      <c r="K15" s="43">
        <v>1</v>
      </c>
      <c r="L15" s="43">
        <v>1</v>
      </c>
      <c r="M15" s="43">
        <v>1</v>
      </c>
      <c r="N15" s="43">
        <v>1</v>
      </c>
      <c r="O15" s="43">
        <v>1</v>
      </c>
      <c r="P15" s="43">
        <v>1</v>
      </c>
      <c r="Q15" s="43">
        <v>1</v>
      </c>
      <c r="R15" s="43">
        <v>1</v>
      </c>
      <c r="S15" s="43">
        <v>1</v>
      </c>
      <c r="T15" s="43">
        <v>1</v>
      </c>
      <c r="U15" s="43">
        <v>99</v>
      </c>
      <c r="V15" s="43">
        <v>1</v>
      </c>
      <c r="W15" s="43">
        <v>1</v>
      </c>
      <c r="X15" s="43">
        <v>1</v>
      </c>
      <c r="Y15" s="43">
        <v>1</v>
      </c>
      <c r="Z15" s="43">
        <v>1</v>
      </c>
      <c r="AA15" s="43">
        <v>1</v>
      </c>
      <c r="AB15" s="43">
        <v>1</v>
      </c>
      <c r="AC15" s="43">
        <v>99</v>
      </c>
      <c r="AD15" s="43">
        <v>1</v>
      </c>
      <c r="AE15" s="43">
        <v>1</v>
      </c>
      <c r="AF15" s="43">
        <v>1</v>
      </c>
      <c r="AG15" s="43">
        <v>1</v>
      </c>
      <c r="AH15" s="43">
        <v>1</v>
      </c>
      <c r="AI15" s="43">
        <v>1</v>
      </c>
      <c r="AJ15" s="43">
        <v>1</v>
      </c>
      <c r="AK15" s="43">
        <v>1</v>
      </c>
      <c r="AL15" s="43">
        <v>1</v>
      </c>
      <c r="AM15" s="43">
        <v>0</v>
      </c>
      <c r="AN15" s="43">
        <v>99</v>
      </c>
      <c r="AO15" s="43">
        <v>1</v>
      </c>
      <c r="AP15" s="43">
        <v>1</v>
      </c>
      <c r="AQ15" s="43">
        <v>1</v>
      </c>
      <c r="AR15" s="43">
        <v>1</v>
      </c>
      <c r="AS15" s="43">
        <v>99</v>
      </c>
      <c r="AT15" s="43">
        <v>99</v>
      </c>
      <c r="AU15" s="43">
        <v>0</v>
      </c>
      <c r="AV15" s="43">
        <v>99</v>
      </c>
      <c r="AW15" s="43">
        <v>1</v>
      </c>
      <c r="AX15" s="43">
        <v>1</v>
      </c>
      <c r="AY15" s="43">
        <v>1</v>
      </c>
      <c r="AZ15" s="43">
        <v>1</v>
      </c>
      <c r="BA15" s="43">
        <v>1</v>
      </c>
      <c r="BB15" s="43">
        <v>99</v>
      </c>
      <c r="BC15" s="43">
        <v>99</v>
      </c>
      <c r="BD15" s="43">
        <v>99</v>
      </c>
      <c r="BE15" s="43">
        <v>0</v>
      </c>
      <c r="BF15" s="43">
        <v>99</v>
      </c>
      <c r="BG15" s="43">
        <v>1</v>
      </c>
      <c r="BH15" s="43">
        <v>1</v>
      </c>
      <c r="BI15" s="43">
        <v>99</v>
      </c>
      <c r="BJ15" s="43">
        <v>1</v>
      </c>
      <c r="BK15" s="43">
        <v>0</v>
      </c>
      <c r="BL15" s="43">
        <v>1</v>
      </c>
      <c r="BM15" s="43">
        <v>1</v>
      </c>
      <c r="BN15" s="43">
        <v>99</v>
      </c>
      <c r="BO15" s="43">
        <v>0</v>
      </c>
      <c r="BP15" s="43">
        <v>0</v>
      </c>
      <c r="BQ15" s="43">
        <v>1</v>
      </c>
      <c r="BR15" s="43">
        <v>99</v>
      </c>
      <c r="BS15" s="43">
        <v>99</v>
      </c>
      <c r="BT15" s="43">
        <v>1</v>
      </c>
      <c r="BU15" s="43">
        <v>1</v>
      </c>
      <c r="BV15" s="43">
        <v>1</v>
      </c>
      <c r="BW15" s="40">
        <v>1</v>
      </c>
      <c r="BX15" s="40">
        <v>1</v>
      </c>
      <c r="BY15" s="40">
        <v>1</v>
      </c>
      <c r="BZ15" s="40">
        <v>1</v>
      </c>
      <c r="CA15" s="40">
        <v>1</v>
      </c>
      <c r="CB15" s="40">
        <v>1</v>
      </c>
      <c r="CC15" s="44">
        <v>1</v>
      </c>
      <c r="CD15" s="44">
        <v>1</v>
      </c>
      <c r="CE15" s="44">
        <v>1</v>
      </c>
      <c r="CF15" s="44">
        <v>1</v>
      </c>
      <c r="CG15" s="44">
        <v>1</v>
      </c>
      <c r="CH15" s="40">
        <v>0</v>
      </c>
      <c r="CI15" s="40">
        <v>0</v>
      </c>
      <c r="CJ15" s="40">
        <v>0</v>
      </c>
      <c r="CK15" s="40">
        <v>0</v>
      </c>
      <c r="CL15" s="40">
        <v>0</v>
      </c>
      <c r="CM15" s="40">
        <v>0</v>
      </c>
      <c r="CN15" s="40">
        <v>0</v>
      </c>
      <c r="CO15" s="40">
        <v>0</v>
      </c>
      <c r="CP15" s="40">
        <v>1</v>
      </c>
      <c r="CQ15" s="40">
        <v>0</v>
      </c>
      <c r="CR15" s="40">
        <v>1</v>
      </c>
      <c r="CS15" s="42"/>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row>
    <row r="16" spans="1:124" s="3" customFormat="1" ht="72" x14ac:dyDescent="0.35">
      <c r="A16" s="40"/>
      <c r="B16" s="41">
        <v>2</v>
      </c>
      <c r="C16" s="42" t="s">
        <v>202</v>
      </c>
      <c r="D16" s="41">
        <v>14</v>
      </c>
      <c r="E16" s="82" t="s">
        <v>222</v>
      </c>
      <c r="F16" s="42">
        <v>736</v>
      </c>
      <c r="G16" s="42"/>
      <c r="H16" s="42">
        <v>11</v>
      </c>
      <c r="I16" s="42">
        <v>2</v>
      </c>
      <c r="J16" s="43">
        <v>1</v>
      </c>
      <c r="K16" s="43">
        <v>1</v>
      </c>
      <c r="L16" s="43">
        <v>1</v>
      </c>
      <c r="M16" s="43">
        <v>1</v>
      </c>
      <c r="N16" s="43">
        <v>1</v>
      </c>
      <c r="O16" s="43">
        <v>1</v>
      </c>
      <c r="P16" s="43">
        <v>1</v>
      </c>
      <c r="Q16" s="43">
        <v>1</v>
      </c>
      <c r="R16" s="43">
        <v>1</v>
      </c>
      <c r="S16" s="43">
        <v>1</v>
      </c>
      <c r="T16" s="43">
        <v>1</v>
      </c>
      <c r="U16" s="43">
        <v>99</v>
      </c>
      <c r="V16" s="43">
        <v>1</v>
      </c>
      <c r="W16" s="43">
        <v>1</v>
      </c>
      <c r="X16" s="43">
        <v>1</v>
      </c>
      <c r="Y16" s="43">
        <v>1</v>
      </c>
      <c r="Z16" s="43">
        <v>1</v>
      </c>
      <c r="AA16" s="43">
        <v>1</v>
      </c>
      <c r="AB16" s="43">
        <v>1</v>
      </c>
      <c r="AC16" s="43">
        <v>1</v>
      </c>
      <c r="AD16" s="43">
        <v>1</v>
      </c>
      <c r="AE16" s="43">
        <v>1</v>
      </c>
      <c r="AF16" s="43">
        <v>1</v>
      </c>
      <c r="AG16" s="43">
        <v>1</v>
      </c>
      <c r="AH16" s="43">
        <v>1</v>
      </c>
      <c r="AI16" s="43">
        <v>1</v>
      </c>
      <c r="AJ16" s="43">
        <v>1</v>
      </c>
      <c r="AK16" s="43">
        <v>1</v>
      </c>
      <c r="AL16" s="43">
        <v>1</v>
      </c>
      <c r="AM16" s="43">
        <v>1</v>
      </c>
      <c r="AN16" s="43">
        <v>1</v>
      </c>
      <c r="AO16" s="43">
        <v>1</v>
      </c>
      <c r="AP16" s="43">
        <v>1</v>
      </c>
      <c r="AQ16" s="43">
        <v>1</v>
      </c>
      <c r="AR16" s="43">
        <v>1</v>
      </c>
      <c r="AS16" s="43">
        <v>1</v>
      </c>
      <c r="AT16" s="43">
        <v>1</v>
      </c>
      <c r="AU16" s="43">
        <v>1</v>
      </c>
      <c r="AV16" s="43">
        <v>1</v>
      </c>
      <c r="AW16" s="43">
        <v>1</v>
      </c>
      <c r="AX16" s="43">
        <v>1</v>
      </c>
      <c r="AY16" s="43">
        <v>1</v>
      </c>
      <c r="AZ16" s="43">
        <v>1</v>
      </c>
      <c r="BA16" s="43">
        <v>1</v>
      </c>
      <c r="BB16" s="43">
        <v>99</v>
      </c>
      <c r="BC16" s="43">
        <v>99</v>
      </c>
      <c r="BD16" s="43">
        <v>99</v>
      </c>
      <c r="BE16" s="43">
        <v>1</v>
      </c>
      <c r="BF16" s="43">
        <v>99</v>
      </c>
      <c r="BG16" s="43">
        <v>1</v>
      </c>
      <c r="BH16" s="43">
        <v>1</v>
      </c>
      <c r="BI16" s="43">
        <v>1</v>
      </c>
      <c r="BJ16" s="43">
        <v>1</v>
      </c>
      <c r="BK16" s="43">
        <v>1</v>
      </c>
      <c r="BL16" s="43">
        <v>1</v>
      </c>
      <c r="BM16" s="43">
        <v>1</v>
      </c>
      <c r="BN16" s="43">
        <v>1</v>
      </c>
      <c r="BO16" s="43">
        <v>1</v>
      </c>
      <c r="BP16" s="43">
        <v>1</v>
      </c>
      <c r="BQ16" s="43">
        <v>1</v>
      </c>
      <c r="BR16" s="43">
        <v>1</v>
      </c>
      <c r="BS16" s="43">
        <v>99</v>
      </c>
      <c r="BT16" s="43">
        <v>1</v>
      </c>
      <c r="BU16" s="43">
        <v>1</v>
      </c>
      <c r="BV16" s="43">
        <v>1</v>
      </c>
      <c r="BW16" s="40">
        <v>1</v>
      </c>
      <c r="BX16" s="40">
        <v>1</v>
      </c>
      <c r="BY16" s="40">
        <v>1</v>
      </c>
      <c r="BZ16" s="40">
        <v>1</v>
      </c>
      <c r="CA16" s="40">
        <v>1</v>
      </c>
      <c r="CB16" s="40">
        <v>1</v>
      </c>
      <c r="CC16" s="44">
        <v>1</v>
      </c>
      <c r="CD16" s="44">
        <v>1</v>
      </c>
      <c r="CE16" s="44">
        <v>1</v>
      </c>
      <c r="CF16" s="44">
        <v>1</v>
      </c>
      <c r="CG16" s="44">
        <v>1</v>
      </c>
      <c r="CH16" s="40">
        <v>1</v>
      </c>
      <c r="CI16" s="40">
        <v>1</v>
      </c>
      <c r="CJ16" s="40">
        <v>1</v>
      </c>
      <c r="CK16" s="40">
        <v>1</v>
      </c>
      <c r="CL16" s="40">
        <v>0</v>
      </c>
      <c r="CM16" s="40">
        <v>1</v>
      </c>
      <c r="CN16" s="40">
        <v>1</v>
      </c>
      <c r="CO16" s="40">
        <v>1</v>
      </c>
      <c r="CP16" s="40">
        <v>1</v>
      </c>
      <c r="CQ16" s="40">
        <v>1</v>
      </c>
      <c r="CR16" s="40">
        <v>1</v>
      </c>
      <c r="CS16" s="42"/>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row>
    <row r="17" spans="1:124" s="3" customFormat="1" ht="72" x14ac:dyDescent="0.35">
      <c r="A17" s="40"/>
      <c r="B17" s="41">
        <v>2</v>
      </c>
      <c r="C17" s="42" t="s">
        <v>202</v>
      </c>
      <c r="D17" s="41">
        <v>15</v>
      </c>
      <c r="E17" s="82" t="s">
        <v>223</v>
      </c>
      <c r="F17" s="42">
        <v>811</v>
      </c>
      <c r="G17" s="42"/>
      <c r="H17" s="42">
        <v>12</v>
      </c>
      <c r="I17" s="42">
        <v>2</v>
      </c>
      <c r="J17" s="43">
        <v>1</v>
      </c>
      <c r="K17" s="43">
        <v>1</v>
      </c>
      <c r="L17" s="43">
        <v>1</v>
      </c>
      <c r="M17" s="43">
        <v>1</v>
      </c>
      <c r="N17" s="43">
        <v>1</v>
      </c>
      <c r="O17" s="43">
        <v>1</v>
      </c>
      <c r="P17" s="43">
        <v>1</v>
      </c>
      <c r="Q17" s="43">
        <v>99</v>
      </c>
      <c r="R17" s="43">
        <v>1</v>
      </c>
      <c r="S17" s="43">
        <v>1</v>
      </c>
      <c r="T17" s="43">
        <v>1</v>
      </c>
      <c r="U17" s="43">
        <v>99</v>
      </c>
      <c r="V17" s="43">
        <v>1</v>
      </c>
      <c r="W17" s="43">
        <v>1</v>
      </c>
      <c r="X17" s="43">
        <v>1</v>
      </c>
      <c r="Y17" s="43">
        <v>1</v>
      </c>
      <c r="Z17" s="43">
        <v>1</v>
      </c>
      <c r="AA17" s="43">
        <v>1</v>
      </c>
      <c r="AB17" s="43">
        <v>1</v>
      </c>
      <c r="AC17" s="43">
        <v>1</v>
      </c>
      <c r="AD17" s="43">
        <v>1</v>
      </c>
      <c r="AE17" s="43">
        <v>1</v>
      </c>
      <c r="AF17" s="43">
        <v>1</v>
      </c>
      <c r="AG17" s="43">
        <v>1</v>
      </c>
      <c r="AH17" s="43">
        <v>1</v>
      </c>
      <c r="AI17" s="43">
        <v>1</v>
      </c>
      <c r="AJ17" s="43">
        <v>1</v>
      </c>
      <c r="AK17" s="43">
        <v>1</v>
      </c>
      <c r="AL17" s="43">
        <v>1</v>
      </c>
      <c r="AM17" s="43">
        <v>1</v>
      </c>
      <c r="AN17" s="43">
        <v>1</v>
      </c>
      <c r="AO17" s="43">
        <v>1</v>
      </c>
      <c r="AP17" s="43">
        <v>1</v>
      </c>
      <c r="AQ17" s="43">
        <v>1</v>
      </c>
      <c r="AR17" s="43">
        <v>1</v>
      </c>
      <c r="AS17" s="43">
        <v>1</v>
      </c>
      <c r="AT17" s="43">
        <v>1</v>
      </c>
      <c r="AU17" s="43">
        <v>1</v>
      </c>
      <c r="AV17" s="43">
        <v>1</v>
      </c>
      <c r="AW17" s="43">
        <v>1</v>
      </c>
      <c r="AX17" s="43">
        <v>1</v>
      </c>
      <c r="AY17" s="43">
        <v>1</v>
      </c>
      <c r="AZ17" s="43">
        <v>1</v>
      </c>
      <c r="BA17" s="43">
        <v>1</v>
      </c>
      <c r="BB17" s="43">
        <v>99</v>
      </c>
      <c r="BC17" s="43">
        <v>99</v>
      </c>
      <c r="BD17" s="43">
        <v>99</v>
      </c>
      <c r="BE17" s="43">
        <v>0</v>
      </c>
      <c r="BF17" s="43">
        <v>99</v>
      </c>
      <c r="BG17" s="43">
        <v>99</v>
      </c>
      <c r="BH17" s="43">
        <v>1</v>
      </c>
      <c r="BI17" s="43">
        <v>1</v>
      </c>
      <c r="BJ17" s="43">
        <v>1</v>
      </c>
      <c r="BK17" s="43">
        <v>1</v>
      </c>
      <c r="BL17" s="43">
        <v>1</v>
      </c>
      <c r="BM17" s="43">
        <v>1</v>
      </c>
      <c r="BN17" s="43">
        <v>1</v>
      </c>
      <c r="BO17" s="43">
        <v>1</v>
      </c>
      <c r="BP17" s="43">
        <v>99</v>
      </c>
      <c r="BQ17" s="43">
        <v>99</v>
      </c>
      <c r="BR17" s="43">
        <v>99</v>
      </c>
      <c r="BS17" s="43">
        <v>99</v>
      </c>
      <c r="BT17" s="43">
        <v>1</v>
      </c>
      <c r="BU17" s="43">
        <v>1</v>
      </c>
      <c r="BV17" s="43">
        <v>1</v>
      </c>
      <c r="BW17" s="40">
        <v>1</v>
      </c>
      <c r="BX17" s="40">
        <v>1</v>
      </c>
      <c r="BY17" s="40">
        <v>1</v>
      </c>
      <c r="BZ17" s="40">
        <v>0</v>
      </c>
      <c r="CA17" s="40">
        <v>0</v>
      </c>
      <c r="CB17" s="40">
        <v>1</v>
      </c>
      <c r="CC17" s="44">
        <v>1</v>
      </c>
      <c r="CD17" s="44">
        <v>1</v>
      </c>
      <c r="CE17" s="44">
        <v>1</v>
      </c>
      <c r="CF17" s="44">
        <v>1</v>
      </c>
      <c r="CG17" s="44">
        <v>1</v>
      </c>
      <c r="CH17" s="40">
        <v>1</v>
      </c>
      <c r="CI17" s="40">
        <v>1</v>
      </c>
      <c r="CJ17" s="40">
        <v>1</v>
      </c>
      <c r="CK17" s="40">
        <v>0</v>
      </c>
      <c r="CL17" s="40">
        <v>1</v>
      </c>
      <c r="CM17" s="40">
        <v>0</v>
      </c>
      <c r="CN17" s="40">
        <v>0</v>
      </c>
      <c r="CO17" s="40">
        <v>0</v>
      </c>
      <c r="CP17" s="40">
        <v>1</v>
      </c>
      <c r="CQ17" s="40">
        <v>0</v>
      </c>
      <c r="CR17" s="40">
        <v>1</v>
      </c>
      <c r="CS17" s="42"/>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row>
    <row r="18" spans="1:124" s="3" customFormat="1" ht="72" x14ac:dyDescent="0.35">
      <c r="A18" s="40"/>
      <c r="B18" s="41">
        <v>2</v>
      </c>
      <c r="C18" s="42" t="s">
        <v>202</v>
      </c>
      <c r="D18" s="41">
        <v>16</v>
      </c>
      <c r="E18" s="82" t="s">
        <v>224</v>
      </c>
      <c r="F18" s="42">
        <v>786</v>
      </c>
      <c r="G18" s="42"/>
      <c r="H18" s="42">
        <v>7</v>
      </c>
      <c r="I18" s="42">
        <v>2</v>
      </c>
      <c r="J18" s="43">
        <v>1</v>
      </c>
      <c r="K18" s="43">
        <v>1</v>
      </c>
      <c r="L18" s="43">
        <v>1</v>
      </c>
      <c r="M18" s="43">
        <v>1</v>
      </c>
      <c r="N18" s="43">
        <v>1</v>
      </c>
      <c r="O18" s="43">
        <v>1</v>
      </c>
      <c r="P18" s="43">
        <v>1</v>
      </c>
      <c r="Q18" s="43">
        <v>1</v>
      </c>
      <c r="R18" s="43">
        <v>1</v>
      </c>
      <c r="S18" s="43">
        <v>1</v>
      </c>
      <c r="T18" s="43">
        <v>1</v>
      </c>
      <c r="U18" s="43">
        <v>99</v>
      </c>
      <c r="V18" s="43">
        <v>1</v>
      </c>
      <c r="W18" s="43">
        <v>1</v>
      </c>
      <c r="X18" s="43">
        <v>1</v>
      </c>
      <c r="Y18" s="43">
        <v>1</v>
      </c>
      <c r="Z18" s="43">
        <v>1</v>
      </c>
      <c r="AA18" s="43">
        <v>1</v>
      </c>
      <c r="AB18" s="43">
        <v>1</v>
      </c>
      <c r="AC18" s="43">
        <v>1</v>
      </c>
      <c r="AD18" s="43">
        <v>1</v>
      </c>
      <c r="AE18" s="43">
        <v>99</v>
      </c>
      <c r="AF18" s="43">
        <v>1</v>
      </c>
      <c r="AG18" s="43">
        <v>1</v>
      </c>
      <c r="AH18" s="43">
        <v>1</v>
      </c>
      <c r="AI18" s="43">
        <v>1</v>
      </c>
      <c r="AJ18" s="43">
        <v>1</v>
      </c>
      <c r="AK18" s="43">
        <v>1</v>
      </c>
      <c r="AL18" s="43">
        <v>1</v>
      </c>
      <c r="AM18" s="43">
        <v>0</v>
      </c>
      <c r="AN18" s="43">
        <v>1</v>
      </c>
      <c r="AO18" s="43">
        <v>1</v>
      </c>
      <c r="AP18" s="43">
        <v>1</v>
      </c>
      <c r="AQ18" s="43">
        <v>1</v>
      </c>
      <c r="AR18" s="43">
        <v>1</v>
      </c>
      <c r="AS18" s="43">
        <v>1</v>
      </c>
      <c r="AT18" s="43">
        <v>1</v>
      </c>
      <c r="AU18" s="43">
        <v>99</v>
      </c>
      <c r="AV18" s="43">
        <v>1</v>
      </c>
      <c r="AW18" s="43">
        <v>1</v>
      </c>
      <c r="AX18" s="43">
        <v>1</v>
      </c>
      <c r="AY18" s="43">
        <v>1</v>
      </c>
      <c r="AZ18" s="43">
        <v>0</v>
      </c>
      <c r="BA18" s="43">
        <v>1</v>
      </c>
      <c r="BB18" s="43">
        <v>99</v>
      </c>
      <c r="BC18" s="43">
        <v>99</v>
      </c>
      <c r="BD18" s="43">
        <v>99</v>
      </c>
      <c r="BE18" s="43">
        <v>0</v>
      </c>
      <c r="BF18" s="43">
        <v>99</v>
      </c>
      <c r="BG18" s="43">
        <v>1</v>
      </c>
      <c r="BH18" s="43">
        <v>1</v>
      </c>
      <c r="BI18" s="43">
        <v>1</v>
      </c>
      <c r="BJ18" s="43">
        <v>1</v>
      </c>
      <c r="BK18" s="43">
        <v>1</v>
      </c>
      <c r="BL18" s="43">
        <v>1</v>
      </c>
      <c r="BM18" s="43">
        <v>1</v>
      </c>
      <c r="BN18" s="43">
        <v>99</v>
      </c>
      <c r="BO18" s="43">
        <v>99</v>
      </c>
      <c r="BP18" s="43">
        <v>99</v>
      </c>
      <c r="BQ18" s="43">
        <v>99</v>
      </c>
      <c r="BR18" s="43">
        <v>99</v>
      </c>
      <c r="BS18" s="43">
        <v>99</v>
      </c>
      <c r="BT18" s="43">
        <v>0</v>
      </c>
      <c r="BU18" s="43">
        <v>1</v>
      </c>
      <c r="BV18" s="43">
        <v>1</v>
      </c>
      <c r="BW18" s="40">
        <v>1</v>
      </c>
      <c r="BX18" s="40">
        <v>1</v>
      </c>
      <c r="BY18" s="40">
        <v>1</v>
      </c>
      <c r="BZ18" s="40">
        <v>0</v>
      </c>
      <c r="CA18" s="40">
        <v>1</v>
      </c>
      <c r="CB18" s="40">
        <v>1</v>
      </c>
      <c r="CC18" s="44">
        <v>1</v>
      </c>
      <c r="CD18" s="44">
        <v>1</v>
      </c>
      <c r="CE18" s="44">
        <v>1</v>
      </c>
      <c r="CF18" s="44">
        <v>1</v>
      </c>
      <c r="CG18" s="44">
        <v>1</v>
      </c>
      <c r="CH18" s="40">
        <v>0</v>
      </c>
      <c r="CI18" s="40">
        <v>1</v>
      </c>
      <c r="CJ18" s="40">
        <v>0</v>
      </c>
      <c r="CK18" s="40">
        <v>1</v>
      </c>
      <c r="CL18" s="40">
        <v>0</v>
      </c>
      <c r="CM18" s="40">
        <v>1</v>
      </c>
      <c r="CN18" s="40">
        <v>1</v>
      </c>
      <c r="CO18" s="40">
        <v>1</v>
      </c>
      <c r="CP18" s="40">
        <v>1</v>
      </c>
      <c r="CQ18" s="40">
        <v>1</v>
      </c>
      <c r="CR18" s="40">
        <v>1</v>
      </c>
      <c r="CS18" s="42"/>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row>
    <row r="19" spans="1:124" s="3" customFormat="1" ht="54" x14ac:dyDescent="0.35">
      <c r="A19" s="40"/>
      <c r="B19" s="41">
        <v>2</v>
      </c>
      <c r="C19" s="42" t="s">
        <v>202</v>
      </c>
      <c r="D19" s="41">
        <v>17</v>
      </c>
      <c r="E19" s="82" t="s">
        <v>225</v>
      </c>
      <c r="F19" s="42">
        <v>1038</v>
      </c>
      <c r="G19" s="42"/>
      <c r="H19" s="42">
        <v>8</v>
      </c>
      <c r="I19" s="42">
        <v>2</v>
      </c>
      <c r="J19" s="43">
        <v>1</v>
      </c>
      <c r="K19" s="43">
        <v>1</v>
      </c>
      <c r="L19" s="43">
        <v>1</v>
      </c>
      <c r="M19" s="43">
        <v>1</v>
      </c>
      <c r="N19" s="43">
        <v>1</v>
      </c>
      <c r="O19" s="43">
        <v>1</v>
      </c>
      <c r="P19" s="43">
        <v>1</v>
      </c>
      <c r="Q19" s="43">
        <v>1</v>
      </c>
      <c r="R19" s="43">
        <v>1</v>
      </c>
      <c r="S19" s="47">
        <v>0</v>
      </c>
      <c r="T19" s="43">
        <v>1</v>
      </c>
      <c r="U19" s="43">
        <v>99</v>
      </c>
      <c r="V19" s="43">
        <v>1</v>
      </c>
      <c r="W19" s="43">
        <v>1</v>
      </c>
      <c r="X19" s="47">
        <v>0</v>
      </c>
      <c r="Y19" s="43">
        <v>1</v>
      </c>
      <c r="Z19" s="43">
        <v>1</v>
      </c>
      <c r="AA19" s="43">
        <v>1</v>
      </c>
      <c r="AB19" s="43">
        <v>1</v>
      </c>
      <c r="AC19" s="43">
        <v>1</v>
      </c>
      <c r="AD19" s="43">
        <v>1</v>
      </c>
      <c r="AE19" s="43">
        <v>1</v>
      </c>
      <c r="AF19" s="43">
        <v>1</v>
      </c>
      <c r="AG19" s="43">
        <v>1</v>
      </c>
      <c r="AH19" s="43">
        <v>1</v>
      </c>
      <c r="AI19" s="43">
        <v>1</v>
      </c>
      <c r="AJ19" s="43">
        <v>1</v>
      </c>
      <c r="AK19" s="43">
        <v>1</v>
      </c>
      <c r="AL19" s="43">
        <v>1</v>
      </c>
      <c r="AM19" s="43">
        <v>99</v>
      </c>
      <c r="AN19" s="43">
        <v>1</v>
      </c>
      <c r="AO19" s="43">
        <v>1</v>
      </c>
      <c r="AP19" s="43">
        <v>1</v>
      </c>
      <c r="AQ19" s="43">
        <v>1</v>
      </c>
      <c r="AR19" s="43">
        <v>1</v>
      </c>
      <c r="AS19" s="43">
        <v>1</v>
      </c>
      <c r="AT19" s="43">
        <v>1</v>
      </c>
      <c r="AU19" s="43">
        <v>1</v>
      </c>
      <c r="AV19" s="43">
        <v>1</v>
      </c>
      <c r="AW19" s="43">
        <v>1</v>
      </c>
      <c r="AX19" s="43">
        <v>1</v>
      </c>
      <c r="AY19" s="43">
        <v>1</v>
      </c>
      <c r="AZ19" s="43">
        <v>1</v>
      </c>
      <c r="BA19" s="43">
        <v>1</v>
      </c>
      <c r="BB19" s="43">
        <v>99</v>
      </c>
      <c r="BC19" s="43">
        <v>99</v>
      </c>
      <c r="BD19" s="43">
        <v>99</v>
      </c>
      <c r="BE19" s="43">
        <v>1</v>
      </c>
      <c r="BF19" s="43">
        <v>99</v>
      </c>
      <c r="BG19" s="43">
        <v>1</v>
      </c>
      <c r="BH19" s="43">
        <v>1</v>
      </c>
      <c r="BI19" s="43">
        <v>1</v>
      </c>
      <c r="BJ19" s="43">
        <v>1</v>
      </c>
      <c r="BK19" s="43">
        <v>1</v>
      </c>
      <c r="BL19" s="43">
        <v>1</v>
      </c>
      <c r="BM19" s="43">
        <v>1</v>
      </c>
      <c r="BN19" s="43">
        <v>1</v>
      </c>
      <c r="BO19" s="43">
        <v>1</v>
      </c>
      <c r="BP19" s="43">
        <v>1</v>
      </c>
      <c r="BQ19" s="43">
        <v>1</v>
      </c>
      <c r="BR19" s="43">
        <v>1</v>
      </c>
      <c r="BS19" s="43">
        <v>99</v>
      </c>
      <c r="BT19" s="43">
        <v>1</v>
      </c>
      <c r="BU19" s="43">
        <v>1</v>
      </c>
      <c r="BV19" s="43">
        <v>1</v>
      </c>
      <c r="BW19" s="40">
        <v>1</v>
      </c>
      <c r="BX19" s="40">
        <v>1</v>
      </c>
      <c r="BY19" s="40">
        <v>1</v>
      </c>
      <c r="BZ19" s="40">
        <v>0</v>
      </c>
      <c r="CA19" s="40">
        <v>1</v>
      </c>
      <c r="CB19" s="40">
        <v>1</v>
      </c>
      <c r="CC19" s="44">
        <v>1</v>
      </c>
      <c r="CD19" s="44">
        <v>1</v>
      </c>
      <c r="CE19" s="44">
        <v>1</v>
      </c>
      <c r="CF19" s="44">
        <v>1</v>
      </c>
      <c r="CG19" s="44">
        <v>1</v>
      </c>
      <c r="CH19" s="40">
        <v>0</v>
      </c>
      <c r="CI19" s="40">
        <v>0</v>
      </c>
      <c r="CJ19" s="40">
        <v>0</v>
      </c>
      <c r="CK19" s="40">
        <v>0</v>
      </c>
      <c r="CL19" s="40">
        <v>1</v>
      </c>
      <c r="CM19" s="40">
        <v>1</v>
      </c>
      <c r="CN19" s="40">
        <v>1</v>
      </c>
      <c r="CO19" s="40">
        <v>0</v>
      </c>
      <c r="CP19" s="40">
        <v>1</v>
      </c>
      <c r="CQ19" s="40">
        <v>1</v>
      </c>
      <c r="CR19" s="40">
        <v>1</v>
      </c>
      <c r="CS19" s="42"/>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row>
    <row r="20" spans="1:124" s="3" customFormat="1" ht="54" x14ac:dyDescent="0.35">
      <c r="A20" s="40"/>
      <c r="B20" s="41">
        <v>2</v>
      </c>
      <c r="C20" s="42" t="s">
        <v>202</v>
      </c>
      <c r="D20" s="41">
        <v>18</v>
      </c>
      <c r="E20" s="82" t="s">
        <v>226</v>
      </c>
      <c r="F20" s="42">
        <v>1389</v>
      </c>
      <c r="G20" s="42"/>
      <c r="H20" s="42">
        <v>4</v>
      </c>
      <c r="I20" s="42">
        <v>2</v>
      </c>
      <c r="J20" s="43">
        <v>1</v>
      </c>
      <c r="K20" s="43">
        <v>1</v>
      </c>
      <c r="L20" s="43">
        <v>1</v>
      </c>
      <c r="M20" s="43">
        <v>1</v>
      </c>
      <c r="N20" s="43">
        <v>1</v>
      </c>
      <c r="O20" s="43">
        <v>1</v>
      </c>
      <c r="P20" s="43">
        <v>1</v>
      </c>
      <c r="Q20" s="43">
        <v>1</v>
      </c>
      <c r="R20" s="43">
        <v>1</v>
      </c>
      <c r="S20" s="43">
        <v>1</v>
      </c>
      <c r="T20" s="43">
        <v>1</v>
      </c>
      <c r="U20" s="43">
        <v>99</v>
      </c>
      <c r="V20" s="43">
        <v>1</v>
      </c>
      <c r="W20" s="43">
        <v>1</v>
      </c>
      <c r="X20" s="43">
        <v>1</v>
      </c>
      <c r="Y20" s="43">
        <v>1</v>
      </c>
      <c r="Z20" s="43">
        <v>1</v>
      </c>
      <c r="AA20" s="43">
        <v>1</v>
      </c>
      <c r="AB20" s="43">
        <v>1</v>
      </c>
      <c r="AC20" s="43">
        <v>1</v>
      </c>
      <c r="AD20" s="43">
        <v>1</v>
      </c>
      <c r="AE20" s="43">
        <v>1</v>
      </c>
      <c r="AF20" s="43">
        <v>1</v>
      </c>
      <c r="AG20" s="43">
        <v>1</v>
      </c>
      <c r="AH20" s="43">
        <v>1</v>
      </c>
      <c r="AI20" s="43">
        <v>1</v>
      </c>
      <c r="AJ20" s="43">
        <v>1</v>
      </c>
      <c r="AK20" s="43">
        <v>1</v>
      </c>
      <c r="AL20" s="43">
        <v>1</v>
      </c>
      <c r="AM20" s="43">
        <v>1</v>
      </c>
      <c r="AN20" s="43">
        <v>99</v>
      </c>
      <c r="AO20" s="43">
        <v>1</v>
      </c>
      <c r="AP20" s="43">
        <v>1</v>
      </c>
      <c r="AQ20" s="43">
        <v>1</v>
      </c>
      <c r="AR20" s="43">
        <v>1</v>
      </c>
      <c r="AS20" s="43">
        <v>1</v>
      </c>
      <c r="AT20" s="43">
        <v>1</v>
      </c>
      <c r="AU20" s="43">
        <v>1</v>
      </c>
      <c r="AV20" s="43">
        <v>1</v>
      </c>
      <c r="AW20" s="43">
        <v>1</v>
      </c>
      <c r="AX20" s="43">
        <v>1</v>
      </c>
      <c r="AY20" s="43">
        <v>1</v>
      </c>
      <c r="AZ20" s="43">
        <v>1</v>
      </c>
      <c r="BA20" s="43">
        <v>1</v>
      </c>
      <c r="BB20" s="43">
        <v>99</v>
      </c>
      <c r="BC20" s="43">
        <v>99</v>
      </c>
      <c r="BD20" s="43">
        <v>99</v>
      </c>
      <c r="BE20" s="43">
        <v>1</v>
      </c>
      <c r="BF20" s="43">
        <v>99</v>
      </c>
      <c r="BG20" s="43">
        <v>99</v>
      </c>
      <c r="BH20" s="43">
        <v>1</v>
      </c>
      <c r="BI20" s="43">
        <v>1</v>
      </c>
      <c r="BJ20" s="43">
        <v>1</v>
      </c>
      <c r="BK20" s="43">
        <v>1</v>
      </c>
      <c r="BL20" s="43">
        <v>1</v>
      </c>
      <c r="BM20" s="43">
        <v>1</v>
      </c>
      <c r="BN20" s="43">
        <v>1</v>
      </c>
      <c r="BO20" s="43">
        <v>1</v>
      </c>
      <c r="BP20" s="43">
        <v>1</v>
      </c>
      <c r="BQ20" s="43">
        <v>1</v>
      </c>
      <c r="BR20" s="43">
        <v>1</v>
      </c>
      <c r="BS20" s="43">
        <v>99</v>
      </c>
      <c r="BT20" s="43">
        <v>1</v>
      </c>
      <c r="BU20" s="43">
        <v>1</v>
      </c>
      <c r="BV20" s="43">
        <v>1</v>
      </c>
      <c r="BW20" s="40">
        <v>1</v>
      </c>
      <c r="BX20" s="40">
        <v>1</v>
      </c>
      <c r="BY20" s="40">
        <v>1</v>
      </c>
      <c r="BZ20" s="40">
        <v>0</v>
      </c>
      <c r="CA20" s="40">
        <v>1</v>
      </c>
      <c r="CB20" s="40">
        <v>1</v>
      </c>
      <c r="CC20" s="44">
        <v>1</v>
      </c>
      <c r="CD20" s="44">
        <v>1</v>
      </c>
      <c r="CE20" s="44">
        <v>1</v>
      </c>
      <c r="CF20" s="44">
        <v>1</v>
      </c>
      <c r="CG20" s="44">
        <v>1</v>
      </c>
      <c r="CH20" s="40">
        <v>1</v>
      </c>
      <c r="CI20" s="40">
        <v>0</v>
      </c>
      <c r="CJ20" s="40">
        <v>0</v>
      </c>
      <c r="CK20" s="40">
        <v>1</v>
      </c>
      <c r="CL20" s="40">
        <v>1</v>
      </c>
      <c r="CM20" s="40">
        <v>1</v>
      </c>
      <c r="CN20" s="40">
        <v>1</v>
      </c>
      <c r="CO20" s="40">
        <v>0</v>
      </c>
      <c r="CP20" s="40">
        <v>1</v>
      </c>
      <c r="CQ20" s="40">
        <v>1</v>
      </c>
      <c r="CR20" s="40">
        <v>1</v>
      </c>
      <c r="CS20" s="42"/>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row>
    <row r="21" spans="1:124" s="3" customFormat="1" ht="54" x14ac:dyDescent="0.35">
      <c r="A21" s="40"/>
      <c r="B21" s="41">
        <v>2</v>
      </c>
      <c r="C21" s="42" t="s">
        <v>202</v>
      </c>
      <c r="D21" s="41">
        <v>19</v>
      </c>
      <c r="E21" s="82" t="s">
        <v>227</v>
      </c>
      <c r="F21" s="42">
        <v>1041</v>
      </c>
      <c r="G21" s="42"/>
      <c r="H21" s="42">
        <v>3</v>
      </c>
      <c r="I21" s="42">
        <v>2</v>
      </c>
      <c r="J21" s="43">
        <v>1</v>
      </c>
      <c r="K21" s="43">
        <v>1</v>
      </c>
      <c r="L21" s="43">
        <v>1</v>
      </c>
      <c r="M21" s="43">
        <v>1</v>
      </c>
      <c r="N21" s="43">
        <v>1</v>
      </c>
      <c r="O21" s="43">
        <v>1</v>
      </c>
      <c r="P21" s="43">
        <v>1</v>
      </c>
      <c r="Q21" s="43">
        <v>1</v>
      </c>
      <c r="R21" s="43">
        <v>1</v>
      </c>
      <c r="S21" s="43">
        <v>1</v>
      </c>
      <c r="T21" s="43">
        <v>1</v>
      </c>
      <c r="U21" s="43">
        <v>99</v>
      </c>
      <c r="V21" s="43">
        <v>1</v>
      </c>
      <c r="W21" s="43">
        <v>1</v>
      </c>
      <c r="X21" s="43">
        <v>1</v>
      </c>
      <c r="Y21" s="43">
        <v>1</v>
      </c>
      <c r="Z21" s="43">
        <v>1</v>
      </c>
      <c r="AA21" s="43">
        <v>1</v>
      </c>
      <c r="AB21" s="43">
        <v>1</v>
      </c>
      <c r="AC21" s="43">
        <v>1</v>
      </c>
      <c r="AD21" s="43">
        <v>1</v>
      </c>
      <c r="AE21" s="43">
        <v>99</v>
      </c>
      <c r="AF21" s="43">
        <v>1</v>
      </c>
      <c r="AG21" s="43">
        <v>1</v>
      </c>
      <c r="AH21" s="43">
        <v>1</v>
      </c>
      <c r="AI21" s="43">
        <v>1</v>
      </c>
      <c r="AJ21" s="43">
        <v>1</v>
      </c>
      <c r="AK21" s="43">
        <v>1</v>
      </c>
      <c r="AL21" s="43">
        <v>1</v>
      </c>
      <c r="AM21" s="43">
        <v>99</v>
      </c>
      <c r="AN21" s="43">
        <v>99</v>
      </c>
      <c r="AO21" s="43">
        <v>1</v>
      </c>
      <c r="AP21" s="43">
        <v>1</v>
      </c>
      <c r="AQ21" s="43">
        <v>1</v>
      </c>
      <c r="AR21" s="43">
        <v>1</v>
      </c>
      <c r="AS21" s="43">
        <v>1</v>
      </c>
      <c r="AT21" s="43">
        <v>1</v>
      </c>
      <c r="AU21" s="43">
        <v>1</v>
      </c>
      <c r="AV21" s="43">
        <v>1</v>
      </c>
      <c r="AW21" s="43">
        <v>1</v>
      </c>
      <c r="AX21" s="43">
        <v>1</v>
      </c>
      <c r="AY21" s="43">
        <v>1</v>
      </c>
      <c r="AZ21" s="43">
        <v>1</v>
      </c>
      <c r="BA21" s="43">
        <v>1</v>
      </c>
      <c r="BB21" s="43">
        <v>99</v>
      </c>
      <c r="BC21" s="43">
        <v>99</v>
      </c>
      <c r="BD21" s="43">
        <v>99</v>
      </c>
      <c r="BE21" s="43">
        <v>1</v>
      </c>
      <c r="BF21" s="43">
        <v>99</v>
      </c>
      <c r="BG21" s="43">
        <v>1</v>
      </c>
      <c r="BH21" s="43">
        <v>1</v>
      </c>
      <c r="BI21" s="43">
        <v>1</v>
      </c>
      <c r="BJ21" s="43">
        <v>1</v>
      </c>
      <c r="BK21" s="43">
        <v>1</v>
      </c>
      <c r="BL21" s="43">
        <v>1</v>
      </c>
      <c r="BM21" s="43">
        <v>1</v>
      </c>
      <c r="BN21" s="43">
        <v>1</v>
      </c>
      <c r="BO21" s="43">
        <v>1</v>
      </c>
      <c r="BP21" s="43">
        <v>1</v>
      </c>
      <c r="BQ21" s="43">
        <v>99</v>
      </c>
      <c r="BR21" s="43">
        <v>99</v>
      </c>
      <c r="BS21" s="43">
        <v>99</v>
      </c>
      <c r="BT21" s="43">
        <v>1</v>
      </c>
      <c r="BU21" s="43">
        <v>1</v>
      </c>
      <c r="BV21" s="43">
        <v>1</v>
      </c>
      <c r="BW21" s="40">
        <v>1</v>
      </c>
      <c r="BX21" s="40">
        <v>1</v>
      </c>
      <c r="BY21" s="40">
        <v>1</v>
      </c>
      <c r="BZ21" s="40">
        <v>1</v>
      </c>
      <c r="CA21" s="40">
        <v>1</v>
      </c>
      <c r="CB21" s="40">
        <v>1</v>
      </c>
      <c r="CC21" s="44">
        <v>1</v>
      </c>
      <c r="CD21" s="44">
        <v>1</v>
      </c>
      <c r="CE21" s="44">
        <v>1</v>
      </c>
      <c r="CF21" s="44">
        <v>1</v>
      </c>
      <c r="CG21" s="44">
        <v>1</v>
      </c>
      <c r="CH21" s="40">
        <v>1</v>
      </c>
      <c r="CI21" s="40">
        <v>1</v>
      </c>
      <c r="CJ21" s="40">
        <v>1</v>
      </c>
      <c r="CK21" s="40">
        <v>1</v>
      </c>
      <c r="CL21" s="40">
        <v>1</v>
      </c>
      <c r="CM21" s="40">
        <v>1</v>
      </c>
      <c r="CN21" s="40">
        <v>1</v>
      </c>
      <c r="CO21" s="40">
        <v>1</v>
      </c>
      <c r="CP21" s="40">
        <v>1</v>
      </c>
      <c r="CQ21" s="40">
        <v>1</v>
      </c>
      <c r="CR21" s="40">
        <v>1</v>
      </c>
      <c r="CS21" s="42"/>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row>
    <row r="22" spans="1:124" s="3" customFormat="1" ht="72" x14ac:dyDescent="0.35">
      <c r="A22" s="40"/>
      <c r="B22" s="41">
        <v>2</v>
      </c>
      <c r="C22" s="42" t="s">
        <v>202</v>
      </c>
      <c r="D22" s="41">
        <v>20</v>
      </c>
      <c r="E22" s="82" t="s">
        <v>228</v>
      </c>
      <c r="F22" s="42">
        <v>510</v>
      </c>
      <c r="G22" s="42"/>
      <c r="H22" s="42">
        <v>8</v>
      </c>
      <c r="I22" s="42">
        <v>2</v>
      </c>
      <c r="J22" s="43">
        <v>1</v>
      </c>
      <c r="K22" s="43">
        <v>1</v>
      </c>
      <c r="L22" s="43">
        <v>1</v>
      </c>
      <c r="M22" s="43">
        <v>1</v>
      </c>
      <c r="N22" s="43">
        <v>1</v>
      </c>
      <c r="O22" s="43">
        <v>1</v>
      </c>
      <c r="P22" s="43">
        <v>1</v>
      </c>
      <c r="Q22" s="43">
        <v>1</v>
      </c>
      <c r="R22" s="47">
        <v>0</v>
      </c>
      <c r="S22" s="43">
        <v>1</v>
      </c>
      <c r="T22" s="47">
        <v>0</v>
      </c>
      <c r="U22" s="43">
        <v>99</v>
      </c>
      <c r="V22" s="43">
        <v>1</v>
      </c>
      <c r="W22" s="43">
        <v>1</v>
      </c>
      <c r="X22" s="43">
        <v>1</v>
      </c>
      <c r="Y22" s="43">
        <v>1</v>
      </c>
      <c r="Z22" s="43">
        <v>1</v>
      </c>
      <c r="AA22" s="43">
        <v>1</v>
      </c>
      <c r="AB22" s="43">
        <v>1</v>
      </c>
      <c r="AC22" s="43">
        <v>1</v>
      </c>
      <c r="AD22" s="43">
        <v>1</v>
      </c>
      <c r="AE22" s="43">
        <v>99</v>
      </c>
      <c r="AF22" s="43">
        <v>1</v>
      </c>
      <c r="AG22" s="43">
        <v>1</v>
      </c>
      <c r="AH22" s="43">
        <v>1</v>
      </c>
      <c r="AI22" s="43">
        <v>1</v>
      </c>
      <c r="AJ22" s="43">
        <v>1</v>
      </c>
      <c r="AK22" s="43">
        <v>1</v>
      </c>
      <c r="AL22" s="43">
        <v>1</v>
      </c>
      <c r="AM22" s="43">
        <v>1</v>
      </c>
      <c r="AN22" s="43">
        <v>1</v>
      </c>
      <c r="AO22" s="43">
        <v>1</v>
      </c>
      <c r="AP22" s="43">
        <v>1</v>
      </c>
      <c r="AQ22" s="43">
        <v>1</v>
      </c>
      <c r="AR22" s="43">
        <v>0</v>
      </c>
      <c r="AS22" s="43">
        <v>1</v>
      </c>
      <c r="AT22" s="43">
        <v>1</v>
      </c>
      <c r="AU22" s="43">
        <v>1</v>
      </c>
      <c r="AV22" s="43">
        <v>1</v>
      </c>
      <c r="AW22" s="43">
        <v>0</v>
      </c>
      <c r="AX22" s="43">
        <v>1</v>
      </c>
      <c r="AY22" s="43">
        <v>1</v>
      </c>
      <c r="AZ22" s="43">
        <v>1</v>
      </c>
      <c r="BA22" s="43">
        <v>0</v>
      </c>
      <c r="BB22" s="43">
        <v>99</v>
      </c>
      <c r="BC22" s="43">
        <v>99</v>
      </c>
      <c r="BD22" s="43">
        <v>99</v>
      </c>
      <c r="BE22" s="43">
        <v>0</v>
      </c>
      <c r="BF22" s="43">
        <v>99</v>
      </c>
      <c r="BG22" s="43">
        <v>1</v>
      </c>
      <c r="BH22" s="43">
        <v>1</v>
      </c>
      <c r="BI22" s="43">
        <v>1</v>
      </c>
      <c r="BJ22" s="43">
        <v>1</v>
      </c>
      <c r="BK22" s="43">
        <v>1</v>
      </c>
      <c r="BL22" s="43">
        <v>1</v>
      </c>
      <c r="BM22" s="43">
        <v>1</v>
      </c>
      <c r="BN22" s="43">
        <v>1</v>
      </c>
      <c r="BO22" s="43">
        <v>1</v>
      </c>
      <c r="BP22" s="43">
        <v>1</v>
      </c>
      <c r="BQ22" s="43">
        <v>0</v>
      </c>
      <c r="BR22" s="43">
        <v>0</v>
      </c>
      <c r="BS22" s="43">
        <v>99</v>
      </c>
      <c r="BT22" s="43">
        <v>1</v>
      </c>
      <c r="BU22" s="43">
        <v>1</v>
      </c>
      <c r="BV22" s="43">
        <v>1</v>
      </c>
      <c r="BW22" s="40">
        <v>1</v>
      </c>
      <c r="BX22" s="40">
        <v>1</v>
      </c>
      <c r="BY22" s="40">
        <v>1</v>
      </c>
      <c r="BZ22" s="40">
        <v>0</v>
      </c>
      <c r="CA22" s="40">
        <v>1</v>
      </c>
      <c r="CB22" s="40">
        <v>1</v>
      </c>
      <c r="CC22" s="44">
        <v>1</v>
      </c>
      <c r="CD22" s="44">
        <v>1</v>
      </c>
      <c r="CE22" s="44">
        <v>0</v>
      </c>
      <c r="CF22" s="44">
        <v>1</v>
      </c>
      <c r="CG22" s="44">
        <v>1</v>
      </c>
      <c r="CH22" s="40">
        <v>0</v>
      </c>
      <c r="CI22" s="40">
        <v>0</v>
      </c>
      <c r="CJ22" s="40">
        <v>0</v>
      </c>
      <c r="CK22" s="40">
        <v>1</v>
      </c>
      <c r="CL22" s="40">
        <v>0</v>
      </c>
      <c r="CM22" s="40">
        <v>0</v>
      </c>
      <c r="CN22" s="40">
        <v>1</v>
      </c>
      <c r="CO22" s="40">
        <v>0</v>
      </c>
      <c r="CP22" s="40">
        <v>1</v>
      </c>
      <c r="CQ22" s="40">
        <v>1</v>
      </c>
      <c r="CR22" s="40">
        <v>1</v>
      </c>
      <c r="CS22" s="42"/>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row>
    <row r="23" spans="1:124" s="3" customFormat="1" ht="108" x14ac:dyDescent="0.35">
      <c r="A23" s="40"/>
      <c r="B23" s="41">
        <v>2</v>
      </c>
      <c r="C23" s="42" t="s">
        <v>202</v>
      </c>
      <c r="D23" s="41">
        <v>21</v>
      </c>
      <c r="E23" s="82" t="s">
        <v>229</v>
      </c>
      <c r="F23" s="42">
        <v>197</v>
      </c>
      <c r="G23" s="42"/>
      <c r="H23" s="42">
        <v>7</v>
      </c>
      <c r="I23" s="42">
        <v>1</v>
      </c>
      <c r="J23" s="43">
        <v>1</v>
      </c>
      <c r="K23" s="43">
        <v>1</v>
      </c>
      <c r="L23" s="43">
        <v>1</v>
      </c>
      <c r="M23" s="43">
        <v>1</v>
      </c>
      <c r="N23" s="43">
        <v>1</v>
      </c>
      <c r="O23" s="43">
        <v>1</v>
      </c>
      <c r="P23" s="43">
        <v>1</v>
      </c>
      <c r="Q23" s="43">
        <v>1</v>
      </c>
      <c r="R23" s="43">
        <v>1</v>
      </c>
      <c r="S23" s="43">
        <v>1</v>
      </c>
      <c r="T23" s="43">
        <v>1</v>
      </c>
      <c r="U23" s="43">
        <v>99</v>
      </c>
      <c r="V23" s="43">
        <v>1</v>
      </c>
      <c r="W23" s="43">
        <v>1</v>
      </c>
      <c r="X23" s="43">
        <v>1</v>
      </c>
      <c r="Y23" s="43">
        <v>1</v>
      </c>
      <c r="Z23" s="43">
        <v>1</v>
      </c>
      <c r="AA23" s="43">
        <v>1</v>
      </c>
      <c r="AB23" s="43">
        <v>1</v>
      </c>
      <c r="AC23" s="43">
        <v>1</v>
      </c>
      <c r="AD23" s="43">
        <v>1</v>
      </c>
      <c r="AE23" s="43">
        <v>99</v>
      </c>
      <c r="AF23" s="43">
        <v>1</v>
      </c>
      <c r="AG23" s="43">
        <v>1</v>
      </c>
      <c r="AH23" s="43">
        <v>1</v>
      </c>
      <c r="AI23" s="43">
        <v>1</v>
      </c>
      <c r="AJ23" s="43">
        <v>1</v>
      </c>
      <c r="AK23" s="43">
        <v>1</v>
      </c>
      <c r="AL23" s="43">
        <v>99</v>
      </c>
      <c r="AM23" s="43">
        <v>99</v>
      </c>
      <c r="AN23" s="43">
        <v>99</v>
      </c>
      <c r="AO23" s="43">
        <v>1</v>
      </c>
      <c r="AP23" s="43">
        <v>1</v>
      </c>
      <c r="AQ23" s="43">
        <v>1</v>
      </c>
      <c r="AR23" s="43">
        <v>1</v>
      </c>
      <c r="AS23" s="43">
        <v>1</v>
      </c>
      <c r="AT23" s="43">
        <v>1</v>
      </c>
      <c r="AU23" s="43">
        <v>1</v>
      </c>
      <c r="AV23" s="43">
        <v>1</v>
      </c>
      <c r="AW23" s="43">
        <v>1</v>
      </c>
      <c r="AX23" s="43">
        <v>1</v>
      </c>
      <c r="AY23" s="43">
        <v>1</v>
      </c>
      <c r="AZ23" s="43">
        <v>1</v>
      </c>
      <c r="BA23" s="43">
        <v>1</v>
      </c>
      <c r="BB23" s="43">
        <v>99</v>
      </c>
      <c r="BC23" s="43">
        <v>99</v>
      </c>
      <c r="BD23" s="43">
        <v>99</v>
      </c>
      <c r="BE23" s="43">
        <v>0</v>
      </c>
      <c r="BF23" s="43">
        <v>99</v>
      </c>
      <c r="BG23" s="43">
        <v>1</v>
      </c>
      <c r="BH23" s="43">
        <v>1</v>
      </c>
      <c r="BI23" s="43">
        <v>1</v>
      </c>
      <c r="BJ23" s="43">
        <v>1</v>
      </c>
      <c r="BK23" s="43">
        <v>1</v>
      </c>
      <c r="BL23" s="43">
        <v>1</v>
      </c>
      <c r="BM23" s="43">
        <v>1</v>
      </c>
      <c r="BN23" s="43">
        <v>1</v>
      </c>
      <c r="BO23" s="43">
        <v>1</v>
      </c>
      <c r="BP23" s="43">
        <v>1</v>
      </c>
      <c r="BQ23" s="43">
        <v>99</v>
      </c>
      <c r="BR23" s="43">
        <v>99</v>
      </c>
      <c r="BS23" s="43">
        <v>99</v>
      </c>
      <c r="BT23" s="43">
        <v>0</v>
      </c>
      <c r="BU23" s="43">
        <v>1</v>
      </c>
      <c r="BV23" s="43">
        <v>1</v>
      </c>
      <c r="BW23" s="40">
        <v>1</v>
      </c>
      <c r="BX23" s="40">
        <v>1</v>
      </c>
      <c r="BY23" s="40">
        <v>1</v>
      </c>
      <c r="BZ23" s="40">
        <v>1</v>
      </c>
      <c r="CA23" s="40">
        <v>0</v>
      </c>
      <c r="CB23" s="40">
        <v>1</v>
      </c>
      <c r="CC23" s="44">
        <v>1</v>
      </c>
      <c r="CD23" s="44">
        <v>1</v>
      </c>
      <c r="CE23" s="44">
        <v>1</v>
      </c>
      <c r="CF23" s="44">
        <v>1</v>
      </c>
      <c r="CG23" s="44">
        <v>1</v>
      </c>
      <c r="CH23" s="40">
        <v>1</v>
      </c>
      <c r="CI23" s="40">
        <v>0</v>
      </c>
      <c r="CJ23" s="40">
        <v>0</v>
      </c>
      <c r="CK23" s="40">
        <v>0</v>
      </c>
      <c r="CL23" s="40">
        <v>0</v>
      </c>
      <c r="CM23" s="40">
        <v>1</v>
      </c>
      <c r="CN23" s="40">
        <v>1</v>
      </c>
      <c r="CO23" s="40">
        <v>0</v>
      </c>
      <c r="CP23" s="40">
        <v>1</v>
      </c>
      <c r="CQ23" s="40">
        <v>1</v>
      </c>
      <c r="CR23" s="40">
        <v>1</v>
      </c>
      <c r="CS23" s="42"/>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row>
    <row r="24" spans="1:124" s="3" customFormat="1" ht="72" x14ac:dyDescent="0.35">
      <c r="A24" s="40"/>
      <c r="B24" s="41">
        <v>2</v>
      </c>
      <c r="C24" s="42" t="s">
        <v>202</v>
      </c>
      <c r="D24" s="41">
        <v>22</v>
      </c>
      <c r="E24" s="82" t="s">
        <v>230</v>
      </c>
      <c r="F24" s="42">
        <v>665</v>
      </c>
      <c r="G24" s="42"/>
      <c r="H24" s="42">
        <v>6</v>
      </c>
      <c r="I24" s="42">
        <v>2</v>
      </c>
      <c r="J24" s="43">
        <v>1</v>
      </c>
      <c r="K24" s="43">
        <v>1</v>
      </c>
      <c r="L24" s="43">
        <v>1</v>
      </c>
      <c r="M24" s="43">
        <v>1</v>
      </c>
      <c r="N24" s="43">
        <v>1</v>
      </c>
      <c r="O24" s="43">
        <v>1</v>
      </c>
      <c r="P24" s="43">
        <v>1</v>
      </c>
      <c r="Q24" s="43">
        <v>99</v>
      </c>
      <c r="R24" s="43">
        <v>1</v>
      </c>
      <c r="S24" s="47">
        <v>0</v>
      </c>
      <c r="T24" s="47">
        <v>0</v>
      </c>
      <c r="U24" s="43">
        <v>99</v>
      </c>
      <c r="V24" s="43">
        <v>1</v>
      </c>
      <c r="W24" s="43">
        <v>1</v>
      </c>
      <c r="X24" s="43">
        <v>1</v>
      </c>
      <c r="Y24" s="43">
        <v>1</v>
      </c>
      <c r="Z24" s="43">
        <v>1</v>
      </c>
      <c r="AA24" s="43">
        <v>1</v>
      </c>
      <c r="AB24" s="43">
        <v>1</v>
      </c>
      <c r="AC24" s="43">
        <v>1</v>
      </c>
      <c r="AD24" s="43">
        <v>1</v>
      </c>
      <c r="AE24" s="43">
        <v>99</v>
      </c>
      <c r="AF24" s="43">
        <v>1</v>
      </c>
      <c r="AG24" s="43">
        <v>1</v>
      </c>
      <c r="AH24" s="43">
        <v>1</v>
      </c>
      <c r="AI24" s="43">
        <v>1</v>
      </c>
      <c r="AJ24" s="43">
        <v>1</v>
      </c>
      <c r="AK24" s="43">
        <v>1</v>
      </c>
      <c r="AL24" s="43">
        <v>1</v>
      </c>
      <c r="AM24" s="43">
        <v>1</v>
      </c>
      <c r="AN24" s="43">
        <v>99</v>
      </c>
      <c r="AO24" s="43">
        <v>1</v>
      </c>
      <c r="AP24" s="43">
        <v>1</v>
      </c>
      <c r="AQ24" s="43">
        <v>1</v>
      </c>
      <c r="AR24" s="43">
        <v>1</v>
      </c>
      <c r="AS24" s="43">
        <v>99</v>
      </c>
      <c r="AT24" s="43">
        <v>1</v>
      </c>
      <c r="AU24" s="43">
        <v>99</v>
      </c>
      <c r="AV24" s="43">
        <v>1</v>
      </c>
      <c r="AW24" s="43">
        <v>1</v>
      </c>
      <c r="AX24" s="43">
        <v>0</v>
      </c>
      <c r="AY24" s="43">
        <v>0</v>
      </c>
      <c r="AZ24" s="43">
        <v>1</v>
      </c>
      <c r="BA24" s="43">
        <v>1</v>
      </c>
      <c r="BB24" s="43">
        <v>99</v>
      </c>
      <c r="BC24" s="43">
        <v>99</v>
      </c>
      <c r="BD24" s="43">
        <v>99</v>
      </c>
      <c r="BE24" s="43">
        <v>0</v>
      </c>
      <c r="BF24" s="43">
        <v>99</v>
      </c>
      <c r="BG24" s="43">
        <v>0</v>
      </c>
      <c r="BH24" s="43">
        <v>1</v>
      </c>
      <c r="BI24" s="43">
        <v>1</v>
      </c>
      <c r="BJ24" s="43">
        <v>0</v>
      </c>
      <c r="BK24" s="43">
        <v>0</v>
      </c>
      <c r="BL24" s="43">
        <v>1</v>
      </c>
      <c r="BM24" s="43">
        <v>0</v>
      </c>
      <c r="BN24" s="43">
        <v>1</v>
      </c>
      <c r="BO24" s="43">
        <v>1</v>
      </c>
      <c r="BP24" s="43">
        <v>99</v>
      </c>
      <c r="BQ24" s="43">
        <v>99</v>
      </c>
      <c r="BR24" s="43">
        <v>99</v>
      </c>
      <c r="BS24" s="43">
        <v>99</v>
      </c>
      <c r="BT24" s="43">
        <v>1</v>
      </c>
      <c r="BU24" s="43">
        <v>1</v>
      </c>
      <c r="BV24" s="43">
        <v>0</v>
      </c>
      <c r="BW24" s="40">
        <v>1</v>
      </c>
      <c r="BX24" s="40">
        <v>1</v>
      </c>
      <c r="BY24" s="40">
        <v>1</v>
      </c>
      <c r="BZ24" s="40">
        <v>0</v>
      </c>
      <c r="CA24" s="40">
        <v>0</v>
      </c>
      <c r="CB24" s="40">
        <v>1</v>
      </c>
      <c r="CC24" s="44">
        <v>1</v>
      </c>
      <c r="CD24" s="44">
        <v>1</v>
      </c>
      <c r="CE24" s="44">
        <v>1</v>
      </c>
      <c r="CF24" s="44">
        <v>1</v>
      </c>
      <c r="CG24" s="44">
        <v>1</v>
      </c>
      <c r="CH24" s="40">
        <v>0</v>
      </c>
      <c r="CI24" s="40">
        <v>0</v>
      </c>
      <c r="CJ24" s="40">
        <v>0</v>
      </c>
      <c r="CK24" s="40">
        <v>0</v>
      </c>
      <c r="CL24" s="40">
        <v>0</v>
      </c>
      <c r="CM24" s="40">
        <v>0</v>
      </c>
      <c r="CN24" s="40">
        <v>0</v>
      </c>
      <c r="CO24" s="40">
        <v>0</v>
      </c>
      <c r="CP24" s="40">
        <v>1</v>
      </c>
      <c r="CQ24" s="40">
        <v>0</v>
      </c>
      <c r="CR24" s="40">
        <v>1</v>
      </c>
      <c r="CS24" s="42" t="s">
        <v>231</v>
      </c>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row>
    <row r="25" spans="1:124" s="3" customFormat="1" ht="72" x14ac:dyDescent="0.35">
      <c r="A25" s="40"/>
      <c r="B25" s="41">
        <v>2</v>
      </c>
      <c r="C25" s="42" t="s">
        <v>202</v>
      </c>
      <c r="D25" s="41">
        <v>23</v>
      </c>
      <c r="E25" s="82" t="s">
        <v>232</v>
      </c>
      <c r="F25" s="42">
        <v>711</v>
      </c>
      <c r="G25" s="42"/>
      <c r="H25" s="42">
        <v>9</v>
      </c>
      <c r="I25" s="42">
        <v>1</v>
      </c>
      <c r="J25" s="43">
        <v>1</v>
      </c>
      <c r="K25" s="43">
        <v>1</v>
      </c>
      <c r="L25" s="43">
        <v>1</v>
      </c>
      <c r="M25" s="43">
        <v>1</v>
      </c>
      <c r="N25" s="43">
        <v>1</v>
      </c>
      <c r="O25" s="43">
        <v>1</v>
      </c>
      <c r="P25" s="43">
        <v>1</v>
      </c>
      <c r="Q25" s="43">
        <v>1</v>
      </c>
      <c r="R25" s="43">
        <v>1</v>
      </c>
      <c r="S25" s="43">
        <v>1</v>
      </c>
      <c r="T25" s="43">
        <v>1</v>
      </c>
      <c r="U25" s="43">
        <v>99</v>
      </c>
      <c r="V25" s="43">
        <v>1</v>
      </c>
      <c r="W25" s="43">
        <v>1</v>
      </c>
      <c r="X25" s="43">
        <v>1</v>
      </c>
      <c r="Y25" s="43">
        <v>1</v>
      </c>
      <c r="Z25" s="43">
        <v>1</v>
      </c>
      <c r="AA25" s="43">
        <v>1</v>
      </c>
      <c r="AB25" s="43">
        <v>1</v>
      </c>
      <c r="AC25" s="43">
        <v>1</v>
      </c>
      <c r="AD25" s="43">
        <v>1</v>
      </c>
      <c r="AE25" s="43">
        <v>1</v>
      </c>
      <c r="AF25" s="43">
        <v>1</v>
      </c>
      <c r="AG25" s="43">
        <v>1</v>
      </c>
      <c r="AH25" s="43">
        <v>1</v>
      </c>
      <c r="AI25" s="43">
        <v>1</v>
      </c>
      <c r="AJ25" s="43">
        <v>1</v>
      </c>
      <c r="AK25" s="43">
        <v>1</v>
      </c>
      <c r="AL25" s="43">
        <v>1</v>
      </c>
      <c r="AM25" s="43">
        <v>1</v>
      </c>
      <c r="AN25" s="43">
        <v>1</v>
      </c>
      <c r="AO25" s="43">
        <v>1</v>
      </c>
      <c r="AP25" s="43">
        <v>1</v>
      </c>
      <c r="AQ25" s="43">
        <v>1</v>
      </c>
      <c r="AR25" s="43">
        <v>1</v>
      </c>
      <c r="AS25" s="43">
        <v>99</v>
      </c>
      <c r="AT25" s="43">
        <v>1</v>
      </c>
      <c r="AU25" s="43">
        <v>1</v>
      </c>
      <c r="AV25" s="43">
        <v>1</v>
      </c>
      <c r="AW25" s="43">
        <v>1</v>
      </c>
      <c r="AX25" s="43">
        <v>1</v>
      </c>
      <c r="AY25" s="43">
        <v>1</v>
      </c>
      <c r="AZ25" s="43">
        <v>1</v>
      </c>
      <c r="BA25" s="43">
        <v>1</v>
      </c>
      <c r="BB25" s="43">
        <v>99</v>
      </c>
      <c r="BC25" s="43">
        <v>99</v>
      </c>
      <c r="BD25" s="43">
        <v>99</v>
      </c>
      <c r="BE25" s="43">
        <v>1</v>
      </c>
      <c r="BF25" s="43">
        <v>99</v>
      </c>
      <c r="BG25" s="43">
        <v>1</v>
      </c>
      <c r="BH25" s="43">
        <v>99</v>
      </c>
      <c r="BI25" s="43">
        <v>99</v>
      </c>
      <c r="BJ25" s="43">
        <v>1</v>
      </c>
      <c r="BK25" s="43">
        <v>1</v>
      </c>
      <c r="BL25" s="43">
        <v>1</v>
      </c>
      <c r="BM25" s="43">
        <v>1</v>
      </c>
      <c r="BN25" s="43">
        <v>1</v>
      </c>
      <c r="BO25" s="43">
        <v>1</v>
      </c>
      <c r="BP25" s="43">
        <v>1</v>
      </c>
      <c r="BQ25" s="43">
        <v>99</v>
      </c>
      <c r="BR25" s="43">
        <v>99</v>
      </c>
      <c r="BS25" s="43">
        <v>99</v>
      </c>
      <c r="BT25" s="43">
        <v>1</v>
      </c>
      <c r="BU25" s="43">
        <v>1</v>
      </c>
      <c r="BV25" s="43">
        <v>1</v>
      </c>
      <c r="BW25" s="40">
        <v>1</v>
      </c>
      <c r="BX25" s="40">
        <v>1</v>
      </c>
      <c r="BY25" s="40">
        <v>1</v>
      </c>
      <c r="BZ25" s="40">
        <v>1</v>
      </c>
      <c r="CA25" s="40">
        <v>1</v>
      </c>
      <c r="CB25" s="40">
        <v>1</v>
      </c>
      <c r="CC25" s="44">
        <v>1</v>
      </c>
      <c r="CD25" s="44">
        <v>1</v>
      </c>
      <c r="CE25" s="44">
        <v>1</v>
      </c>
      <c r="CF25" s="44">
        <v>1</v>
      </c>
      <c r="CG25" s="44">
        <v>1</v>
      </c>
      <c r="CH25" s="40">
        <v>1</v>
      </c>
      <c r="CI25" s="40">
        <v>0</v>
      </c>
      <c r="CJ25" s="40">
        <v>0</v>
      </c>
      <c r="CK25" s="40">
        <v>1</v>
      </c>
      <c r="CL25" s="40">
        <v>0</v>
      </c>
      <c r="CM25" s="40">
        <v>1</v>
      </c>
      <c r="CN25" s="40">
        <v>1</v>
      </c>
      <c r="CO25" s="40">
        <v>0</v>
      </c>
      <c r="CP25" s="40">
        <v>1</v>
      </c>
      <c r="CQ25" s="40">
        <v>0</v>
      </c>
      <c r="CR25" s="40">
        <v>1</v>
      </c>
      <c r="CS25" s="42"/>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row>
    <row r="26" spans="1:124" s="3" customFormat="1" ht="54" x14ac:dyDescent="0.35">
      <c r="A26" s="40"/>
      <c r="B26" s="41">
        <v>2</v>
      </c>
      <c r="C26" s="42" t="s">
        <v>202</v>
      </c>
      <c r="D26" s="41">
        <v>24</v>
      </c>
      <c r="E26" s="82" t="s">
        <v>233</v>
      </c>
      <c r="F26" s="42">
        <v>891</v>
      </c>
      <c r="G26" s="42"/>
      <c r="H26" s="42">
        <v>1</v>
      </c>
      <c r="I26" s="42">
        <v>1</v>
      </c>
      <c r="J26" s="43">
        <v>1</v>
      </c>
      <c r="K26" s="43">
        <v>1</v>
      </c>
      <c r="L26" s="43">
        <v>1</v>
      </c>
      <c r="M26" s="43">
        <v>1</v>
      </c>
      <c r="N26" s="43">
        <v>1</v>
      </c>
      <c r="O26" s="43">
        <v>1</v>
      </c>
      <c r="P26" s="43">
        <v>1</v>
      </c>
      <c r="Q26" s="43">
        <v>1</v>
      </c>
      <c r="R26" s="43">
        <v>1</v>
      </c>
      <c r="S26" s="43">
        <v>1</v>
      </c>
      <c r="T26" s="43">
        <v>1</v>
      </c>
      <c r="U26" s="43">
        <v>99</v>
      </c>
      <c r="V26" s="43">
        <v>1</v>
      </c>
      <c r="W26" s="43">
        <v>1</v>
      </c>
      <c r="X26" s="43">
        <v>1</v>
      </c>
      <c r="Y26" s="43">
        <v>1</v>
      </c>
      <c r="Z26" s="43">
        <v>1</v>
      </c>
      <c r="AA26" s="43">
        <v>1</v>
      </c>
      <c r="AB26" s="43">
        <v>1</v>
      </c>
      <c r="AC26" s="43">
        <v>1</v>
      </c>
      <c r="AD26" s="43">
        <v>1</v>
      </c>
      <c r="AE26" s="43">
        <v>1</v>
      </c>
      <c r="AF26" s="43">
        <v>1</v>
      </c>
      <c r="AG26" s="43">
        <v>1</v>
      </c>
      <c r="AH26" s="43">
        <v>1</v>
      </c>
      <c r="AI26" s="43">
        <v>1</v>
      </c>
      <c r="AJ26" s="43">
        <v>1</v>
      </c>
      <c r="AK26" s="43">
        <v>1</v>
      </c>
      <c r="AL26" s="43">
        <v>1</v>
      </c>
      <c r="AM26" s="43">
        <v>1</v>
      </c>
      <c r="AN26" s="43">
        <v>1</v>
      </c>
      <c r="AO26" s="43">
        <v>1</v>
      </c>
      <c r="AP26" s="43">
        <v>1</v>
      </c>
      <c r="AQ26" s="43">
        <v>1</v>
      </c>
      <c r="AR26" s="43">
        <v>1</v>
      </c>
      <c r="AS26" s="43">
        <v>1</v>
      </c>
      <c r="AT26" s="43">
        <v>1</v>
      </c>
      <c r="AU26" s="43">
        <v>1</v>
      </c>
      <c r="AV26" s="43">
        <v>1</v>
      </c>
      <c r="AW26" s="43">
        <v>1</v>
      </c>
      <c r="AX26" s="43">
        <v>1</v>
      </c>
      <c r="AY26" s="43">
        <v>1</v>
      </c>
      <c r="AZ26" s="43">
        <v>1</v>
      </c>
      <c r="BA26" s="43">
        <v>1</v>
      </c>
      <c r="BB26" s="43">
        <v>99</v>
      </c>
      <c r="BC26" s="43">
        <v>99</v>
      </c>
      <c r="BD26" s="43">
        <v>99</v>
      </c>
      <c r="BE26" s="43">
        <v>0</v>
      </c>
      <c r="BF26" s="43">
        <v>99</v>
      </c>
      <c r="BG26" s="43">
        <v>1</v>
      </c>
      <c r="BH26" s="43">
        <v>1</v>
      </c>
      <c r="BI26" s="43">
        <v>1</v>
      </c>
      <c r="BJ26" s="43">
        <v>1</v>
      </c>
      <c r="BK26" s="43">
        <v>1</v>
      </c>
      <c r="BL26" s="43">
        <v>1</v>
      </c>
      <c r="BM26" s="43">
        <v>1</v>
      </c>
      <c r="BN26" s="43">
        <v>1</v>
      </c>
      <c r="BO26" s="43">
        <v>1</v>
      </c>
      <c r="BP26" s="43">
        <v>1</v>
      </c>
      <c r="BQ26" s="43">
        <v>1</v>
      </c>
      <c r="BR26" s="43">
        <v>1</v>
      </c>
      <c r="BS26" s="43">
        <v>99</v>
      </c>
      <c r="BT26" s="43">
        <v>1</v>
      </c>
      <c r="BU26" s="43">
        <v>1</v>
      </c>
      <c r="BV26" s="43">
        <v>1</v>
      </c>
      <c r="BW26" s="40">
        <v>1</v>
      </c>
      <c r="BX26" s="40">
        <v>1</v>
      </c>
      <c r="BY26" s="40">
        <v>1</v>
      </c>
      <c r="BZ26" s="40">
        <v>0</v>
      </c>
      <c r="CA26" s="40">
        <v>1</v>
      </c>
      <c r="CB26" s="40">
        <v>1</v>
      </c>
      <c r="CC26" s="44">
        <v>1</v>
      </c>
      <c r="CD26" s="44">
        <v>1</v>
      </c>
      <c r="CE26" s="44">
        <v>1</v>
      </c>
      <c r="CF26" s="44">
        <v>1</v>
      </c>
      <c r="CG26" s="44">
        <v>1</v>
      </c>
      <c r="CH26" s="40">
        <v>1</v>
      </c>
      <c r="CI26" s="40">
        <v>0</v>
      </c>
      <c r="CJ26" s="40">
        <v>0</v>
      </c>
      <c r="CK26" s="40">
        <v>1</v>
      </c>
      <c r="CL26" s="40">
        <v>1</v>
      </c>
      <c r="CM26" s="40">
        <v>0</v>
      </c>
      <c r="CN26" s="40">
        <v>0</v>
      </c>
      <c r="CO26" s="40">
        <v>0</v>
      </c>
      <c r="CP26" s="40">
        <v>1</v>
      </c>
      <c r="CQ26" s="40">
        <v>0</v>
      </c>
      <c r="CR26" s="40">
        <v>1</v>
      </c>
      <c r="CS26" s="42" t="s">
        <v>234</v>
      </c>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row>
    <row r="27" spans="1:124" s="3" customFormat="1" ht="54" x14ac:dyDescent="0.35">
      <c r="A27" s="40"/>
      <c r="B27" s="41">
        <v>2</v>
      </c>
      <c r="C27" s="42" t="s">
        <v>202</v>
      </c>
      <c r="D27" s="41">
        <v>25</v>
      </c>
      <c r="E27" s="82" t="s">
        <v>235</v>
      </c>
      <c r="F27" s="42">
        <v>1209</v>
      </c>
      <c r="G27" s="42"/>
      <c r="H27" s="42">
        <v>6</v>
      </c>
      <c r="I27" s="42">
        <v>1</v>
      </c>
      <c r="J27" s="43">
        <v>1</v>
      </c>
      <c r="K27" s="43">
        <v>1</v>
      </c>
      <c r="L27" s="43">
        <v>1</v>
      </c>
      <c r="M27" s="43">
        <v>1</v>
      </c>
      <c r="N27" s="43">
        <v>1</v>
      </c>
      <c r="O27" s="43">
        <v>1</v>
      </c>
      <c r="P27" s="43">
        <v>1</v>
      </c>
      <c r="Q27" s="43">
        <v>1</v>
      </c>
      <c r="R27" s="43">
        <v>1</v>
      </c>
      <c r="S27" s="43">
        <v>1</v>
      </c>
      <c r="T27" s="43">
        <v>1</v>
      </c>
      <c r="U27" s="43">
        <v>99</v>
      </c>
      <c r="V27" s="43">
        <v>1</v>
      </c>
      <c r="W27" s="43">
        <v>1</v>
      </c>
      <c r="X27" s="43">
        <v>1</v>
      </c>
      <c r="Y27" s="43">
        <v>1</v>
      </c>
      <c r="Z27" s="43">
        <v>1</v>
      </c>
      <c r="AA27" s="43">
        <v>1</v>
      </c>
      <c r="AB27" s="43">
        <v>1</v>
      </c>
      <c r="AC27" s="43">
        <v>1</v>
      </c>
      <c r="AD27" s="43">
        <v>1</v>
      </c>
      <c r="AE27" s="43">
        <v>1</v>
      </c>
      <c r="AF27" s="43">
        <v>1</v>
      </c>
      <c r="AG27" s="43">
        <v>1</v>
      </c>
      <c r="AH27" s="43">
        <v>1</v>
      </c>
      <c r="AI27" s="43">
        <v>1</v>
      </c>
      <c r="AJ27" s="43">
        <v>1</v>
      </c>
      <c r="AK27" s="43">
        <v>1</v>
      </c>
      <c r="AL27" s="43">
        <v>1</v>
      </c>
      <c r="AM27" s="43">
        <v>1</v>
      </c>
      <c r="AN27" s="43">
        <v>99</v>
      </c>
      <c r="AO27" s="43">
        <v>1</v>
      </c>
      <c r="AP27" s="43">
        <v>1</v>
      </c>
      <c r="AQ27" s="43">
        <v>1</v>
      </c>
      <c r="AR27" s="43">
        <v>1</v>
      </c>
      <c r="AS27" s="43">
        <v>1</v>
      </c>
      <c r="AT27" s="43">
        <v>1</v>
      </c>
      <c r="AU27" s="43">
        <v>1</v>
      </c>
      <c r="AV27" s="43">
        <v>1</v>
      </c>
      <c r="AW27" s="43">
        <v>1</v>
      </c>
      <c r="AX27" s="43">
        <v>1</v>
      </c>
      <c r="AY27" s="43">
        <v>1</v>
      </c>
      <c r="AZ27" s="43">
        <v>1</v>
      </c>
      <c r="BA27" s="43">
        <v>1</v>
      </c>
      <c r="BB27" s="43">
        <v>99</v>
      </c>
      <c r="BC27" s="43">
        <v>99</v>
      </c>
      <c r="BD27" s="43">
        <v>99</v>
      </c>
      <c r="BE27" s="43">
        <v>1</v>
      </c>
      <c r="BF27" s="43">
        <v>99</v>
      </c>
      <c r="BG27" s="43">
        <v>1</v>
      </c>
      <c r="BH27" s="43">
        <v>1</v>
      </c>
      <c r="BI27" s="43">
        <v>1</v>
      </c>
      <c r="BJ27" s="43">
        <v>1</v>
      </c>
      <c r="BK27" s="43">
        <v>1</v>
      </c>
      <c r="BL27" s="43">
        <v>1</v>
      </c>
      <c r="BM27" s="43">
        <v>1</v>
      </c>
      <c r="BN27" s="43">
        <v>99</v>
      </c>
      <c r="BO27" s="43">
        <v>99</v>
      </c>
      <c r="BP27" s="43">
        <v>99</v>
      </c>
      <c r="BQ27" s="43">
        <v>1</v>
      </c>
      <c r="BR27" s="43">
        <v>99</v>
      </c>
      <c r="BS27" s="43">
        <v>99</v>
      </c>
      <c r="BT27" s="43">
        <v>1</v>
      </c>
      <c r="BU27" s="43">
        <v>1</v>
      </c>
      <c r="BV27" s="43">
        <v>1</v>
      </c>
      <c r="BW27" s="40">
        <v>1</v>
      </c>
      <c r="BX27" s="40">
        <v>1</v>
      </c>
      <c r="BY27" s="40">
        <v>1</v>
      </c>
      <c r="BZ27" s="40">
        <v>0</v>
      </c>
      <c r="CA27" s="40">
        <v>1</v>
      </c>
      <c r="CB27" s="40">
        <v>1</v>
      </c>
      <c r="CC27" s="44">
        <v>1</v>
      </c>
      <c r="CD27" s="44">
        <v>1</v>
      </c>
      <c r="CE27" s="44">
        <v>1</v>
      </c>
      <c r="CF27" s="44">
        <v>1</v>
      </c>
      <c r="CG27" s="44">
        <v>1</v>
      </c>
      <c r="CH27" s="40">
        <v>1</v>
      </c>
      <c r="CI27" s="40">
        <v>0</v>
      </c>
      <c r="CJ27" s="40">
        <v>0</v>
      </c>
      <c r="CK27" s="40">
        <v>0</v>
      </c>
      <c r="CL27" s="40">
        <v>1</v>
      </c>
      <c r="CM27" s="40">
        <v>1</v>
      </c>
      <c r="CN27" s="40">
        <v>1</v>
      </c>
      <c r="CO27" s="40">
        <v>0</v>
      </c>
      <c r="CP27" s="40">
        <v>1</v>
      </c>
      <c r="CQ27" s="40">
        <v>1</v>
      </c>
      <c r="CR27" s="40">
        <v>1</v>
      </c>
      <c r="CS27" s="42"/>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row>
    <row r="28" spans="1:124" s="3" customFormat="1" ht="54" x14ac:dyDescent="0.35">
      <c r="A28" s="40"/>
      <c r="B28" s="41">
        <v>2</v>
      </c>
      <c r="C28" s="42" t="s">
        <v>202</v>
      </c>
      <c r="D28" s="41">
        <v>26</v>
      </c>
      <c r="E28" s="82" t="s">
        <v>236</v>
      </c>
      <c r="F28" s="42">
        <v>1261</v>
      </c>
      <c r="G28" s="42"/>
      <c r="H28" s="42">
        <v>7</v>
      </c>
      <c r="I28" s="42">
        <v>2</v>
      </c>
      <c r="J28" s="43">
        <v>1</v>
      </c>
      <c r="K28" s="43">
        <v>1</v>
      </c>
      <c r="L28" s="43">
        <v>1</v>
      </c>
      <c r="M28" s="43">
        <v>1</v>
      </c>
      <c r="N28" s="43">
        <v>1</v>
      </c>
      <c r="O28" s="43">
        <v>1</v>
      </c>
      <c r="P28" s="43">
        <v>1</v>
      </c>
      <c r="Q28" s="43">
        <v>1</v>
      </c>
      <c r="R28" s="43">
        <v>1</v>
      </c>
      <c r="S28" s="43">
        <v>1</v>
      </c>
      <c r="T28" s="43">
        <v>1</v>
      </c>
      <c r="U28" s="43">
        <v>99</v>
      </c>
      <c r="V28" s="43">
        <v>1</v>
      </c>
      <c r="W28" s="43">
        <v>1</v>
      </c>
      <c r="X28" s="43">
        <v>1</v>
      </c>
      <c r="Y28" s="43">
        <v>1</v>
      </c>
      <c r="Z28" s="43">
        <v>1</v>
      </c>
      <c r="AA28" s="43">
        <v>1</v>
      </c>
      <c r="AB28" s="43">
        <v>1</v>
      </c>
      <c r="AC28" s="43">
        <v>1</v>
      </c>
      <c r="AD28" s="43">
        <v>1</v>
      </c>
      <c r="AE28" s="43">
        <v>1</v>
      </c>
      <c r="AF28" s="43">
        <v>1</v>
      </c>
      <c r="AG28" s="43">
        <v>1</v>
      </c>
      <c r="AH28" s="43">
        <v>1</v>
      </c>
      <c r="AI28" s="43">
        <v>1</v>
      </c>
      <c r="AJ28" s="43">
        <v>1</v>
      </c>
      <c r="AK28" s="43">
        <v>1</v>
      </c>
      <c r="AL28" s="43">
        <v>1</v>
      </c>
      <c r="AM28" s="43">
        <v>1</v>
      </c>
      <c r="AN28" s="43">
        <v>1</v>
      </c>
      <c r="AO28" s="43">
        <v>1</v>
      </c>
      <c r="AP28" s="43">
        <v>1</v>
      </c>
      <c r="AQ28" s="43">
        <v>1</v>
      </c>
      <c r="AR28" s="43">
        <v>1</v>
      </c>
      <c r="AS28" s="43">
        <v>1</v>
      </c>
      <c r="AT28" s="43">
        <v>1</v>
      </c>
      <c r="AU28" s="43">
        <v>1</v>
      </c>
      <c r="AV28" s="43">
        <v>1</v>
      </c>
      <c r="AW28" s="43">
        <v>1</v>
      </c>
      <c r="AX28" s="43">
        <v>1</v>
      </c>
      <c r="AY28" s="43">
        <v>1</v>
      </c>
      <c r="AZ28" s="43">
        <v>1</v>
      </c>
      <c r="BA28" s="43">
        <v>1</v>
      </c>
      <c r="BB28" s="43">
        <v>99</v>
      </c>
      <c r="BC28" s="43">
        <v>99</v>
      </c>
      <c r="BD28" s="43">
        <v>99</v>
      </c>
      <c r="BE28" s="43">
        <v>1</v>
      </c>
      <c r="BF28" s="43">
        <v>99</v>
      </c>
      <c r="BG28" s="43">
        <v>1</v>
      </c>
      <c r="BH28" s="43">
        <v>1</v>
      </c>
      <c r="BI28" s="43">
        <v>1</v>
      </c>
      <c r="BJ28" s="43">
        <v>1</v>
      </c>
      <c r="BK28" s="43">
        <v>1</v>
      </c>
      <c r="BL28" s="43">
        <v>1</v>
      </c>
      <c r="BM28" s="43">
        <v>1</v>
      </c>
      <c r="BN28" s="43">
        <v>1</v>
      </c>
      <c r="BO28" s="43">
        <v>1</v>
      </c>
      <c r="BP28" s="43">
        <v>1</v>
      </c>
      <c r="BQ28" s="43">
        <v>1</v>
      </c>
      <c r="BR28" s="43">
        <v>1</v>
      </c>
      <c r="BS28" s="43">
        <v>99</v>
      </c>
      <c r="BT28" s="43">
        <v>1</v>
      </c>
      <c r="BU28" s="43">
        <v>1</v>
      </c>
      <c r="BV28" s="43">
        <v>1</v>
      </c>
      <c r="BW28" s="40">
        <v>1</v>
      </c>
      <c r="BX28" s="40">
        <v>1</v>
      </c>
      <c r="BY28" s="40">
        <v>1</v>
      </c>
      <c r="BZ28" s="40">
        <v>1</v>
      </c>
      <c r="CA28" s="40">
        <v>1</v>
      </c>
      <c r="CB28" s="40">
        <v>1</v>
      </c>
      <c r="CC28" s="44">
        <v>1</v>
      </c>
      <c r="CD28" s="44">
        <v>1</v>
      </c>
      <c r="CE28" s="44">
        <v>1</v>
      </c>
      <c r="CF28" s="44">
        <v>1</v>
      </c>
      <c r="CG28" s="44">
        <v>1</v>
      </c>
      <c r="CH28" s="40">
        <v>1</v>
      </c>
      <c r="CI28" s="40">
        <v>0</v>
      </c>
      <c r="CJ28" s="40">
        <v>1</v>
      </c>
      <c r="CK28" s="40">
        <v>1</v>
      </c>
      <c r="CL28" s="40">
        <v>1</v>
      </c>
      <c r="CM28" s="40">
        <v>1</v>
      </c>
      <c r="CN28" s="40">
        <v>1</v>
      </c>
      <c r="CO28" s="40">
        <v>1</v>
      </c>
      <c r="CP28" s="40">
        <v>1</v>
      </c>
      <c r="CQ28" s="40">
        <v>1</v>
      </c>
      <c r="CR28" s="40">
        <v>1</v>
      </c>
      <c r="CS28" s="42"/>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row>
    <row r="29" spans="1:124" s="3" customFormat="1" ht="72" x14ac:dyDescent="0.35">
      <c r="A29" s="40"/>
      <c r="B29" s="41">
        <v>2</v>
      </c>
      <c r="C29" s="42" t="s">
        <v>202</v>
      </c>
      <c r="D29" s="41">
        <v>27</v>
      </c>
      <c r="E29" s="82" t="s">
        <v>237</v>
      </c>
      <c r="F29" s="42">
        <v>822</v>
      </c>
      <c r="G29" s="42"/>
      <c r="H29" s="42">
        <v>5</v>
      </c>
      <c r="I29" s="42">
        <v>2</v>
      </c>
      <c r="J29" s="43">
        <v>1</v>
      </c>
      <c r="K29" s="43">
        <v>1</v>
      </c>
      <c r="L29" s="43">
        <v>1</v>
      </c>
      <c r="M29" s="43">
        <v>1</v>
      </c>
      <c r="N29" s="43">
        <v>1</v>
      </c>
      <c r="O29" s="43">
        <v>1</v>
      </c>
      <c r="P29" s="43">
        <v>1</v>
      </c>
      <c r="Q29" s="43">
        <v>1</v>
      </c>
      <c r="R29" s="43">
        <v>1</v>
      </c>
      <c r="S29" s="43">
        <v>1</v>
      </c>
      <c r="T29" s="43">
        <v>1</v>
      </c>
      <c r="U29" s="43">
        <v>99</v>
      </c>
      <c r="V29" s="43">
        <v>1</v>
      </c>
      <c r="W29" s="43">
        <v>1</v>
      </c>
      <c r="X29" s="43">
        <v>1</v>
      </c>
      <c r="Y29" s="43">
        <v>1</v>
      </c>
      <c r="Z29" s="43">
        <v>1</v>
      </c>
      <c r="AA29" s="43">
        <v>1</v>
      </c>
      <c r="AB29" s="43">
        <v>1</v>
      </c>
      <c r="AC29" s="43">
        <v>1</v>
      </c>
      <c r="AD29" s="43">
        <v>1</v>
      </c>
      <c r="AE29" s="43">
        <v>99</v>
      </c>
      <c r="AF29" s="43">
        <v>1</v>
      </c>
      <c r="AG29" s="43">
        <v>1</v>
      </c>
      <c r="AH29" s="43">
        <v>1</v>
      </c>
      <c r="AI29" s="43">
        <v>1</v>
      </c>
      <c r="AJ29" s="43">
        <v>1</v>
      </c>
      <c r="AK29" s="43">
        <v>1</v>
      </c>
      <c r="AL29" s="43">
        <v>1</v>
      </c>
      <c r="AM29" s="43">
        <v>99</v>
      </c>
      <c r="AN29" s="43">
        <v>99</v>
      </c>
      <c r="AO29" s="43">
        <v>1</v>
      </c>
      <c r="AP29" s="43">
        <v>1</v>
      </c>
      <c r="AQ29" s="43">
        <v>1</v>
      </c>
      <c r="AR29" s="43">
        <v>1</v>
      </c>
      <c r="AS29" s="43">
        <v>1</v>
      </c>
      <c r="AT29" s="43">
        <v>1</v>
      </c>
      <c r="AU29" s="43">
        <v>0</v>
      </c>
      <c r="AV29" s="43">
        <v>1</v>
      </c>
      <c r="AW29" s="43">
        <v>1</v>
      </c>
      <c r="AX29" s="43">
        <v>0</v>
      </c>
      <c r="AY29" s="43">
        <v>99</v>
      </c>
      <c r="AZ29" s="43">
        <v>0</v>
      </c>
      <c r="BA29" s="43">
        <v>0</v>
      </c>
      <c r="BB29" s="43">
        <v>99</v>
      </c>
      <c r="BC29" s="43">
        <v>99</v>
      </c>
      <c r="BD29" s="43">
        <v>99</v>
      </c>
      <c r="BE29" s="43">
        <v>0</v>
      </c>
      <c r="BF29" s="43">
        <v>99</v>
      </c>
      <c r="BG29" s="43">
        <v>1</v>
      </c>
      <c r="BH29" s="43">
        <v>1</v>
      </c>
      <c r="BI29" s="43">
        <v>1</v>
      </c>
      <c r="BJ29" s="43">
        <v>1</v>
      </c>
      <c r="BK29" s="43">
        <v>1</v>
      </c>
      <c r="BL29" s="43">
        <v>0</v>
      </c>
      <c r="BM29" s="43">
        <v>1</v>
      </c>
      <c r="BN29" s="43">
        <v>1</v>
      </c>
      <c r="BO29" s="43">
        <v>1</v>
      </c>
      <c r="BP29" s="43">
        <v>99</v>
      </c>
      <c r="BQ29" s="43">
        <v>99</v>
      </c>
      <c r="BR29" s="43">
        <v>99</v>
      </c>
      <c r="BS29" s="43">
        <v>99</v>
      </c>
      <c r="BT29" s="43">
        <v>0</v>
      </c>
      <c r="BU29" s="43">
        <v>1</v>
      </c>
      <c r="BV29" s="43">
        <v>1</v>
      </c>
      <c r="BW29" s="40">
        <v>1</v>
      </c>
      <c r="BX29" s="40">
        <v>1</v>
      </c>
      <c r="BY29" s="40">
        <v>1</v>
      </c>
      <c r="BZ29" s="40">
        <v>0</v>
      </c>
      <c r="CA29" s="40">
        <v>0</v>
      </c>
      <c r="CB29" s="40">
        <v>1</v>
      </c>
      <c r="CC29" s="44">
        <v>1</v>
      </c>
      <c r="CD29" s="44">
        <v>1</v>
      </c>
      <c r="CE29" s="44">
        <v>1</v>
      </c>
      <c r="CF29" s="44">
        <v>1</v>
      </c>
      <c r="CG29" s="44">
        <v>1</v>
      </c>
      <c r="CH29" s="40">
        <v>1</v>
      </c>
      <c r="CI29" s="40">
        <v>0</v>
      </c>
      <c r="CJ29" s="40">
        <v>0</v>
      </c>
      <c r="CK29" s="40">
        <v>0</v>
      </c>
      <c r="CL29" s="40">
        <v>0</v>
      </c>
      <c r="CM29" s="40">
        <v>0</v>
      </c>
      <c r="CN29" s="40">
        <v>0</v>
      </c>
      <c r="CO29" s="40">
        <v>0</v>
      </c>
      <c r="CP29" s="40">
        <v>1</v>
      </c>
      <c r="CQ29" s="40">
        <v>0</v>
      </c>
      <c r="CR29" s="40">
        <v>1</v>
      </c>
      <c r="CS29" s="42" t="s">
        <v>238</v>
      </c>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row>
    <row r="30" spans="1:124" s="3" customFormat="1" ht="54" x14ac:dyDescent="0.35">
      <c r="A30" s="40"/>
      <c r="B30" s="41">
        <v>2</v>
      </c>
      <c r="C30" s="42" t="s">
        <v>202</v>
      </c>
      <c r="D30" s="41">
        <v>28</v>
      </c>
      <c r="E30" s="82" t="s">
        <v>239</v>
      </c>
      <c r="F30" s="42">
        <v>1494</v>
      </c>
      <c r="G30" s="42"/>
      <c r="H30" s="42">
        <v>19</v>
      </c>
      <c r="I30" s="42">
        <v>2</v>
      </c>
      <c r="J30" s="43">
        <v>1</v>
      </c>
      <c r="K30" s="43">
        <v>1</v>
      </c>
      <c r="L30" s="43">
        <v>1</v>
      </c>
      <c r="M30" s="43">
        <v>1</v>
      </c>
      <c r="N30" s="43">
        <v>1</v>
      </c>
      <c r="O30" s="43">
        <v>1</v>
      </c>
      <c r="P30" s="43">
        <v>1</v>
      </c>
      <c r="Q30" s="43">
        <v>1</v>
      </c>
      <c r="R30" s="43">
        <v>1</v>
      </c>
      <c r="S30" s="43">
        <v>1</v>
      </c>
      <c r="T30" s="43">
        <v>1</v>
      </c>
      <c r="U30" s="43">
        <v>99</v>
      </c>
      <c r="V30" s="43">
        <v>1</v>
      </c>
      <c r="W30" s="43">
        <v>1</v>
      </c>
      <c r="X30" s="43">
        <v>1</v>
      </c>
      <c r="Y30" s="43">
        <v>1</v>
      </c>
      <c r="Z30" s="43">
        <v>1</v>
      </c>
      <c r="AA30" s="43">
        <v>1</v>
      </c>
      <c r="AB30" s="43">
        <v>1</v>
      </c>
      <c r="AC30" s="43">
        <v>1</v>
      </c>
      <c r="AD30" s="43">
        <v>1</v>
      </c>
      <c r="AE30" s="43">
        <v>1</v>
      </c>
      <c r="AF30" s="43">
        <v>1</v>
      </c>
      <c r="AG30" s="43">
        <v>1</v>
      </c>
      <c r="AH30" s="43">
        <v>1</v>
      </c>
      <c r="AI30" s="43">
        <v>1</v>
      </c>
      <c r="AJ30" s="43">
        <v>1</v>
      </c>
      <c r="AK30" s="43">
        <v>1</v>
      </c>
      <c r="AL30" s="43">
        <v>1</v>
      </c>
      <c r="AM30" s="43">
        <v>1</v>
      </c>
      <c r="AN30" s="43">
        <v>1</v>
      </c>
      <c r="AO30" s="43">
        <v>1</v>
      </c>
      <c r="AP30" s="43">
        <v>1</v>
      </c>
      <c r="AQ30" s="43">
        <v>1</v>
      </c>
      <c r="AR30" s="43">
        <v>1</v>
      </c>
      <c r="AS30" s="43">
        <v>1</v>
      </c>
      <c r="AT30" s="43">
        <v>1</v>
      </c>
      <c r="AU30" s="43">
        <v>1</v>
      </c>
      <c r="AV30" s="43">
        <v>1</v>
      </c>
      <c r="AW30" s="43">
        <v>1</v>
      </c>
      <c r="AX30" s="43">
        <v>1</v>
      </c>
      <c r="AY30" s="43">
        <v>1</v>
      </c>
      <c r="AZ30" s="43">
        <v>1</v>
      </c>
      <c r="BA30" s="43">
        <v>1</v>
      </c>
      <c r="BB30" s="43">
        <v>99</v>
      </c>
      <c r="BC30" s="43">
        <v>99</v>
      </c>
      <c r="BD30" s="43">
        <v>99</v>
      </c>
      <c r="BE30" s="43">
        <v>1</v>
      </c>
      <c r="BF30" s="43">
        <v>99</v>
      </c>
      <c r="BG30" s="43">
        <v>1</v>
      </c>
      <c r="BH30" s="43">
        <v>1</v>
      </c>
      <c r="BI30" s="43">
        <v>1</v>
      </c>
      <c r="BJ30" s="43">
        <v>1</v>
      </c>
      <c r="BK30" s="43">
        <v>1</v>
      </c>
      <c r="BL30" s="43">
        <v>1</v>
      </c>
      <c r="BM30" s="43">
        <v>1</v>
      </c>
      <c r="BN30" s="43">
        <v>1</v>
      </c>
      <c r="BO30" s="43">
        <v>1</v>
      </c>
      <c r="BP30" s="43">
        <v>1</v>
      </c>
      <c r="BQ30" s="43">
        <v>1</v>
      </c>
      <c r="BR30" s="43">
        <v>1</v>
      </c>
      <c r="BS30" s="43">
        <v>99</v>
      </c>
      <c r="BT30" s="43">
        <v>1</v>
      </c>
      <c r="BU30" s="43">
        <v>1</v>
      </c>
      <c r="BV30" s="43">
        <v>1</v>
      </c>
      <c r="BW30" s="40">
        <v>1</v>
      </c>
      <c r="BX30" s="40">
        <v>1</v>
      </c>
      <c r="BY30" s="40">
        <v>1</v>
      </c>
      <c r="BZ30" s="40">
        <v>1</v>
      </c>
      <c r="CA30" s="40">
        <v>1</v>
      </c>
      <c r="CB30" s="40">
        <v>1</v>
      </c>
      <c r="CC30" s="44">
        <v>1</v>
      </c>
      <c r="CD30" s="44">
        <v>1</v>
      </c>
      <c r="CE30" s="44">
        <v>1</v>
      </c>
      <c r="CF30" s="44">
        <v>1</v>
      </c>
      <c r="CG30" s="44">
        <v>1</v>
      </c>
      <c r="CH30" s="40">
        <v>1</v>
      </c>
      <c r="CI30" s="40">
        <v>1</v>
      </c>
      <c r="CJ30" s="40">
        <v>1</v>
      </c>
      <c r="CK30" s="40">
        <v>1</v>
      </c>
      <c r="CL30" s="40">
        <v>1</v>
      </c>
      <c r="CM30" s="40">
        <v>1</v>
      </c>
      <c r="CN30" s="40">
        <v>1</v>
      </c>
      <c r="CO30" s="40">
        <v>0</v>
      </c>
      <c r="CP30" s="40">
        <v>1</v>
      </c>
      <c r="CQ30" s="40">
        <v>1</v>
      </c>
      <c r="CR30" s="40">
        <v>1</v>
      </c>
      <c r="CS30" s="42"/>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row>
    <row r="31" spans="1:124" s="3" customFormat="1" ht="72" x14ac:dyDescent="0.35">
      <c r="A31" s="40"/>
      <c r="B31" s="41">
        <v>2</v>
      </c>
      <c r="C31" s="42" t="s">
        <v>202</v>
      </c>
      <c r="D31" s="41">
        <v>29</v>
      </c>
      <c r="E31" s="82" t="s">
        <v>240</v>
      </c>
      <c r="F31" s="42">
        <v>553</v>
      </c>
      <c r="G31" s="42"/>
      <c r="H31" s="42">
        <v>5</v>
      </c>
      <c r="I31" s="42">
        <v>2</v>
      </c>
      <c r="J31" s="43">
        <v>1</v>
      </c>
      <c r="K31" s="43">
        <v>1</v>
      </c>
      <c r="L31" s="43">
        <v>1</v>
      </c>
      <c r="M31" s="43">
        <v>1</v>
      </c>
      <c r="N31" s="43">
        <v>1</v>
      </c>
      <c r="O31" s="43">
        <v>1</v>
      </c>
      <c r="P31" s="43">
        <v>1</v>
      </c>
      <c r="Q31" s="43">
        <v>99</v>
      </c>
      <c r="R31" s="43">
        <v>1</v>
      </c>
      <c r="S31" s="43">
        <v>1</v>
      </c>
      <c r="T31" s="43">
        <v>1</v>
      </c>
      <c r="U31" s="43">
        <v>99</v>
      </c>
      <c r="V31" s="43">
        <v>1</v>
      </c>
      <c r="W31" s="43">
        <v>1</v>
      </c>
      <c r="X31" s="43">
        <v>1</v>
      </c>
      <c r="Y31" s="43">
        <v>1</v>
      </c>
      <c r="Z31" s="43">
        <v>1</v>
      </c>
      <c r="AA31" s="43">
        <v>1</v>
      </c>
      <c r="AB31" s="43">
        <v>1</v>
      </c>
      <c r="AC31" s="43">
        <v>1</v>
      </c>
      <c r="AD31" s="43">
        <v>1</v>
      </c>
      <c r="AE31" s="43">
        <v>99</v>
      </c>
      <c r="AF31" s="43">
        <v>1</v>
      </c>
      <c r="AG31" s="43">
        <v>1</v>
      </c>
      <c r="AH31" s="43">
        <v>1</v>
      </c>
      <c r="AI31" s="43">
        <v>1</v>
      </c>
      <c r="AJ31" s="43">
        <v>1</v>
      </c>
      <c r="AK31" s="43">
        <v>1</v>
      </c>
      <c r="AL31" s="43">
        <v>99</v>
      </c>
      <c r="AM31" s="43">
        <v>99</v>
      </c>
      <c r="AN31" s="43">
        <v>1</v>
      </c>
      <c r="AO31" s="43">
        <v>1</v>
      </c>
      <c r="AP31" s="43">
        <v>1</v>
      </c>
      <c r="AQ31" s="43">
        <v>1</v>
      </c>
      <c r="AR31" s="43">
        <v>1</v>
      </c>
      <c r="AS31" s="43">
        <v>99</v>
      </c>
      <c r="AT31" s="43">
        <v>1</v>
      </c>
      <c r="AU31" s="43">
        <v>99</v>
      </c>
      <c r="AV31" s="43">
        <v>1</v>
      </c>
      <c r="AW31" s="43">
        <v>1</v>
      </c>
      <c r="AX31" s="43">
        <v>1</v>
      </c>
      <c r="AY31" s="43">
        <v>1</v>
      </c>
      <c r="AZ31" s="43">
        <v>1</v>
      </c>
      <c r="BA31" s="43">
        <v>1</v>
      </c>
      <c r="BB31" s="43">
        <v>99</v>
      </c>
      <c r="BC31" s="43">
        <v>99</v>
      </c>
      <c r="BD31" s="43">
        <v>99</v>
      </c>
      <c r="BE31" s="43">
        <v>1</v>
      </c>
      <c r="BF31" s="43">
        <v>99</v>
      </c>
      <c r="BG31" s="43">
        <v>1</v>
      </c>
      <c r="BH31" s="43">
        <v>1</v>
      </c>
      <c r="BI31" s="43">
        <v>99</v>
      </c>
      <c r="BJ31" s="43">
        <v>1</v>
      </c>
      <c r="BK31" s="43">
        <v>1</v>
      </c>
      <c r="BL31" s="43">
        <v>1</v>
      </c>
      <c r="BM31" s="43">
        <v>1</v>
      </c>
      <c r="BN31" s="43">
        <v>99</v>
      </c>
      <c r="BO31" s="43">
        <v>1</v>
      </c>
      <c r="BP31" s="43">
        <v>99</v>
      </c>
      <c r="BQ31" s="43">
        <v>1</v>
      </c>
      <c r="BR31" s="43">
        <v>99</v>
      </c>
      <c r="BS31" s="43">
        <v>99</v>
      </c>
      <c r="BT31" s="43">
        <v>1</v>
      </c>
      <c r="BU31" s="43">
        <v>1</v>
      </c>
      <c r="BV31" s="43">
        <v>1</v>
      </c>
      <c r="BW31" s="40">
        <v>1</v>
      </c>
      <c r="BX31" s="40">
        <v>1</v>
      </c>
      <c r="BY31" s="40">
        <v>1</v>
      </c>
      <c r="BZ31" s="40">
        <v>0</v>
      </c>
      <c r="CA31" s="40">
        <v>1</v>
      </c>
      <c r="CB31" s="40">
        <v>1</v>
      </c>
      <c r="CC31" s="44">
        <v>1</v>
      </c>
      <c r="CD31" s="44">
        <v>1</v>
      </c>
      <c r="CE31" s="44">
        <v>1</v>
      </c>
      <c r="CF31" s="44">
        <v>1</v>
      </c>
      <c r="CG31" s="44">
        <v>1</v>
      </c>
      <c r="CH31" s="40">
        <v>0</v>
      </c>
      <c r="CI31" s="40">
        <v>0</v>
      </c>
      <c r="CJ31" s="40">
        <v>1</v>
      </c>
      <c r="CK31" s="40">
        <v>0</v>
      </c>
      <c r="CL31" s="40">
        <v>1</v>
      </c>
      <c r="CM31" s="40">
        <v>0</v>
      </c>
      <c r="CN31" s="40">
        <v>1</v>
      </c>
      <c r="CO31" s="40">
        <v>0</v>
      </c>
      <c r="CP31" s="40">
        <v>1</v>
      </c>
      <c r="CQ31" s="40">
        <v>1</v>
      </c>
      <c r="CR31" s="40">
        <v>1</v>
      </c>
      <c r="CS31" s="42"/>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row>
    <row r="32" spans="1:124" s="3" customFormat="1" ht="72" x14ac:dyDescent="0.35">
      <c r="A32" s="40"/>
      <c r="B32" s="41">
        <v>2</v>
      </c>
      <c r="C32" s="42" t="s">
        <v>202</v>
      </c>
      <c r="D32" s="41">
        <v>30</v>
      </c>
      <c r="E32" s="82" t="s">
        <v>241</v>
      </c>
      <c r="F32" s="42">
        <v>861</v>
      </c>
      <c r="G32" s="42"/>
      <c r="H32" s="42">
        <v>11</v>
      </c>
      <c r="I32" s="42">
        <v>2</v>
      </c>
      <c r="J32" s="43">
        <v>1</v>
      </c>
      <c r="K32" s="43">
        <v>1</v>
      </c>
      <c r="L32" s="43">
        <v>1</v>
      </c>
      <c r="M32" s="46">
        <v>0</v>
      </c>
      <c r="N32" s="47">
        <v>0</v>
      </c>
      <c r="O32" s="43">
        <v>0</v>
      </c>
      <c r="P32" s="47">
        <v>0</v>
      </c>
      <c r="Q32" s="43">
        <v>1</v>
      </c>
      <c r="R32" s="47">
        <v>0</v>
      </c>
      <c r="S32" s="47">
        <v>0</v>
      </c>
      <c r="T32" s="47">
        <v>0</v>
      </c>
      <c r="U32" s="43">
        <v>99</v>
      </c>
      <c r="V32" s="43">
        <v>1</v>
      </c>
      <c r="W32" s="43">
        <v>1</v>
      </c>
      <c r="X32" s="47">
        <v>0</v>
      </c>
      <c r="Y32" s="43">
        <v>1</v>
      </c>
      <c r="Z32" s="43">
        <v>1</v>
      </c>
      <c r="AA32" s="43">
        <v>1</v>
      </c>
      <c r="AB32" s="43">
        <v>1</v>
      </c>
      <c r="AC32" s="43">
        <v>1</v>
      </c>
      <c r="AD32" s="43">
        <v>1</v>
      </c>
      <c r="AE32" s="43">
        <v>99</v>
      </c>
      <c r="AF32" s="43">
        <v>1</v>
      </c>
      <c r="AG32" s="43">
        <v>99</v>
      </c>
      <c r="AH32" s="43">
        <v>99</v>
      </c>
      <c r="AI32" s="43">
        <v>1</v>
      </c>
      <c r="AJ32" s="43">
        <v>1</v>
      </c>
      <c r="AK32" s="43">
        <v>1</v>
      </c>
      <c r="AL32" s="43">
        <v>1</v>
      </c>
      <c r="AM32" s="43">
        <v>1</v>
      </c>
      <c r="AN32" s="43">
        <v>99</v>
      </c>
      <c r="AO32" s="43">
        <v>1</v>
      </c>
      <c r="AP32" s="43">
        <v>1</v>
      </c>
      <c r="AQ32" s="43">
        <v>1</v>
      </c>
      <c r="AR32" s="43">
        <v>1</v>
      </c>
      <c r="AS32" s="43">
        <v>1</v>
      </c>
      <c r="AT32" s="43">
        <v>1</v>
      </c>
      <c r="AU32" s="43">
        <v>99</v>
      </c>
      <c r="AV32" s="43">
        <v>99</v>
      </c>
      <c r="AW32" s="43">
        <v>0</v>
      </c>
      <c r="AX32" s="43">
        <v>1</v>
      </c>
      <c r="AY32" s="43">
        <v>1</v>
      </c>
      <c r="AZ32" s="43">
        <v>0</v>
      </c>
      <c r="BA32" s="43">
        <v>1</v>
      </c>
      <c r="BB32" s="43">
        <v>99</v>
      </c>
      <c r="BC32" s="43">
        <v>99</v>
      </c>
      <c r="BD32" s="43">
        <v>99</v>
      </c>
      <c r="BE32" s="43">
        <v>0</v>
      </c>
      <c r="BF32" s="43">
        <v>99</v>
      </c>
      <c r="BG32" s="43">
        <v>99</v>
      </c>
      <c r="BH32" s="43">
        <v>1</v>
      </c>
      <c r="BI32" s="43">
        <v>1</v>
      </c>
      <c r="BJ32" s="43">
        <v>1</v>
      </c>
      <c r="BK32" s="43">
        <v>0</v>
      </c>
      <c r="BL32" s="43">
        <v>1</v>
      </c>
      <c r="BM32" s="43">
        <v>0</v>
      </c>
      <c r="BN32" s="43">
        <v>99</v>
      </c>
      <c r="BO32" s="43">
        <v>99</v>
      </c>
      <c r="BP32" s="43">
        <v>99</v>
      </c>
      <c r="BQ32" s="43">
        <v>99</v>
      </c>
      <c r="BR32" s="43">
        <v>99</v>
      </c>
      <c r="BS32" s="43">
        <v>99</v>
      </c>
      <c r="BT32" s="43">
        <v>1</v>
      </c>
      <c r="BU32" s="43">
        <v>1</v>
      </c>
      <c r="BV32" s="43">
        <v>99</v>
      </c>
      <c r="BW32" s="40">
        <v>1</v>
      </c>
      <c r="BX32" s="40">
        <v>1</v>
      </c>
      <c r="BY32" s="40">
        <v>0</v>
      </c>
      <c r="BZ32" s="40">
        <v>0</v>
      </c>
      <c r="CA32" s="40">
        <v>0</v>
      </c>
      <c r="CB32" s="40">
        <v>1</v>
      </c>
      <c r="CC32" s="44">
        <v>1</v>
      </c>
      <c r="CD32" s="44">
        <v>1</v>
      </c>
      <c r="CE32" s="44">
        <v>1</v>
      </c>
      <c r="CF32" s="44">
        <v>1</v>
      </c>
      <c r="CG32" s="44">
        <v>1</v>
      </c>
      <c r="CH32" s="40">
        <v>0</v>
      </c>
      <c r="CI32" s="40">
        <v>1</v>
      </c>
      <c r="CJ32" s="40">
        <v>0</v>
      </c>
      <c r="CK32" s="40">
        <v>0</v>
      </c>
      <c r="CL32" s="40">
        <v>0</v>
      </c>
      <c r="CM32" s="40">
        <v>1</v>
      </c>
      <c r="CN32" s="40">
        <v>1</v>
      </c>
      <c r="CO32" s="40">
        <v>0</v>
      </c>
      <c r="CP32" s="40">
        <v>1</v>
      </c>
      <c r="CQ32" s="40">
        <v>0</v>
      </c>
      <c r="CR32" s="40">
        <v>1</v>
      </c>
      <c r="CS32" s="42" t="s">
        <v>242</v>
      </c>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row>
    <row r="33" spans="1:124" s="3" customFormat="1" ht="72" x14ac:dyDescent="0.35">
      <c r="A33" s="40"/>
      <c r="B33" s="41">
        <v>2</v>
      </c>
      <c r="C33" s="42" t="s">
        <v>202</v>
      </c>
      <c r="D33" s="41">
        <v>31</v>
      </c>
      <c r="E33" s="82" t="s">
        <v>243</v>
      </c>
      <c r="F33" s="42">
        <v>1082</v>
      </c>
      <c r="G33" s="42"/>
      <c r="H33" s="42">
        <v>4</v>
      </c>
      <c r="I33" s="42">
        <v>2</v>
      </c>
      <c r="J33" s="43">
        <v>1</v>
      </c>
      <c r="K33" s="43">
        <v>1</v>
      </c>
      <c r="L33" s="43">
        <v>1</v>
      </c>
      <c r="M33" s="43">
        <v>1</v>
      </c>
      <c r="N33" s="43">
        <v>1</v>
      </c>
      <c r="O33" s="43">
        <v>1</v>
      </c>
      <c r="P33" s="43">
        <v>1</v>
      </c>
      <c r="Q33" s="43">
        <v>1</v>
      </c>
      <c r="R33" s="43">
        <v>1</v>
      </c>
      <c r="S33" s="43">
        <v>1</v>
      </c>
      <c r="T33" s="43">
        <v>1</v>
      </c>
      <c r="U33" s="43">
        <v>99</v>
      </c>
      <c r="V33" s="43">
        <v>1</v>
      </c>
      <c r="W33" s="43">
        <v>1</v>
      </c>
      <c r="X33" s="43">
        <v>1</v>
      </c>
      <c r="Y33" s="43">
        <v>1</v>
      </c>
      <c r="Z33" s="43">
        <v>1</v>
      </c>
      <c r="AA33" s="43">
        <v>1</v>
      </c>
      <c r="AB33" s="43">
        <v>1</v>
      </c>
      <c r="AC33" s="43">
        <v>1</v>
      </c>
      <c r="AD33" s="43">
        <v>1</v>
      </c>
      <c r="AE33" s="43">
        <v>99</v>
      </c>
      <c r="AF33" s="43">
        <v>1</v>
      </c>
      <c r="AG33" s="43">
        <v>1</v>
      </c>
      <c r="AH33" s="43">
        <v>1</v>
      </c>
      <c r="AI33" s="43">
        <v>1</v>
      </c>
      <c r="AJ33" s="43">
        <v>1</v>
      </c>
      <c r="AK33" s="43">
        <v>1</v>
      </c>
      <c r="AL33" s="43">
        <v>1</v>
      </c>
      <c r="AM33" s="43">
        <v>1</v>
      </c>
      <c r="AN33" s="43">
        <v>1</v>
      </c>
      <c r="AO33" s="43">
        <v>1</v>
      </c>
      <c r="AP33" s="43">
        <v>1</v>
      </c>
      <c r="AQ33" s="43">
        <v>1</v>
      </c>
      <c r="AR33" s="43">
        <v>1</v>
      </c>
      <c r="AS33" s="43">
        <v>1</v>
      </c>
      <c r="AT33" s="43">
        <v>1</v>
      </c>
      <c r="AU33" s="43">
        <v>1</v>
      </c>
      <c r="AV33" s="43">
        <v>1</v>
      </c>
      <c r="AW33" s="43">
        <v>1</v>
      </c>
      <c r="AX33" s="43">
        <v>1</v>
      </c>
      <c r="AY33" s="43">
        <v>1</v>
      </c>
      <c r="AZ33" s="43">
        <v>1</v>
      </c>
      <c r="BA33" s="43">
        <v>1</v>
      </c>
      <c r="BB33" s="43">
        <v>99</v>
      </c>
      <c r="BC33" s="43">
        <v>99</v>
      </c>
      <c r="BD33" s="43">
        <v>99</v>
      </c>
      <c r="BE33" s="43">
        <v>0</v>
      </c>
      <c r="BF33" s="43">
        <v>99</v>
      </c>
      <c r="BG33" s="43">
        <v>1</v>
      </c>
      <c r="BH33" s="43">
        <v>1</v>
      </c>
      <c r="BI33" s="43">
        <v>1</v>
      </c>
      <c r="BJ33" s="43">
        <v>1</v>
      </c>
      <c r="BK33" s="43">
        <v>1</v>
      </c>
      <c r="BL33" s="43">
        <v>1</v>
      </c>
      <c r="BM33" s="43">
        <v>1</v>
      </c>
      <c r="BN33" s="43">
        <v>1</v>
      </c>
      <c r="BO33" s="43">
        <v>1</v>
      </c>
      <c r="BP33" s="43">
        <v>1</v>
      </c>
      <c r="BQ33" s="43">
        <v>99</v>
      </c>
      <c r="BR33" s="43">
        <v>99</v>
      </c>
      <c r="BS33" s="43">
        <v>99</v>
      </c>
      <c r="BT33" s="43">
        <v>1</v>
      </c>
      <c r="BU33" s="43">
        <v>1</v>
      </c>
      <c r="BV33" s="43">
        <v>1</v>
      </c>
      <c r="BW33" s="40">
        <v>1</v>
      </c>
      <c r="BX33" s="40">
        <v>1</v>
      </c>
      <c r="BY33" s="40">
        <v>1</v>
      </c>
      <c r="BZ33" s="40">
        <v>0</v>
      </c>
      <c r="CA33" s="40">
        <v>1</v>
      </c>
      <c r="CB33" s="40">
        <v>1</v>
      </c>
      <c r="CC33" s="44">
        <v>1</v>
      </c>
      <c r="CD33" s="44">
        <v>1</v>
      </c>
      <c r="CE33" s="44">
        <v>1</v>
      </c>
      <c r="CF33" s="44">
        <v>1</v>
      </c>
      <c r="CG33" s="44">
        <v>1</v>
      </c>
      <c r="CH33" s="40">
        <v>0</v>
      </c>
      <c r="CI33" s="40">
        <v>0</v>
      </c>
      <c r="CJ33" s="40">
        <v>0</v>
      </c>
      <c r="CK33" s="40">
        <v>1</v>
      </c>
      <c r="CL33" s="40">
        <v>0</v>
      </c>
      <c r="CM33" s="40">
        <v>1</v>
      </c>
      <c r="CN33" s="40">
        <v>1</v>
      </c>
      <c r="CO33" s="40">
        <v>0</v>
      </c>
      <c r="CP33" s="40">
        <v>1</v>
      </c>
      <c r="CQ33" s="40">
        <v>1</v>
      </c>
      <c r="CR33" s="40">
        <v>1</v>
      </c>
      <c r="CS33" s="42"/>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row>
    <row r="34" spans="1:124" s="3" customFormat="1" ht="72" x14ac:dyDescent="0.35">
      <c r="A34" s="40"/>
      <c r="B34" s="41">
        <v>2</v>
      </c>
      <c r="C34" s="42" t="s">
        <v>202</v>
      </c>
      <c r="D34" s="41">
        <v>32</v>
      </c>
      <c r="E34" s="82" t="s">
        <v>244</v>
      </c>
      <c r="F34" s="42">
        <v>789</v>
      </c>
      <c r="G34" s="42"/>
      <c r="H34" s="42">
        <v>0</v>
      </c>
      <c r="I34" s="42">
        <v>2</v>
      </c>
      <c r="J34" s="43">
        <v>1</v>
      </c>
      <c r="K34" s="43">
        <v>1</v>
      </c>
      <c r="L34" s="43">
        <v>1</v>
      </c>
      <c r="M34" s="43">
        <v>1</v>
      </c>
      <c r="N34" s="43">
        <v>1</v>
      </c>
      <c r="O34" s="43">
        <v>1</v>
      </c>
      <c r="P34" s="43">
        <v>1</v>
      </c>
      <c r="Q34" s="43">
        <v>1</v>
      </c>
      <c r="R34" s="43">
        <v>1</v>
      </c>
      <c r="S34" s="43">
        <v>1</v>
      </c>
      <c r="T34" s="43">
        <v>1</v>
      </c>
      <c r="U34" s="43">
        <v>99</v>
      </c>
      <c r="V34" s="43">
        <v>1</v>
      </c>
      <c r="W34" s="43">
        <v>1</v>
      </c>
      <c r="X34" s="43">
        <v>1</v>
      </c>
      <c r="Y34" s="43">
        <v>1</v>
      </c>
      <c r="Z34" s="43">
        <v>1</v>
      </c>
      <c r="AA34" s="43">
        <v>1</v>
      </c>
      <c r="AB34" s="43">
        <v>1</v>
      </c>
      <c r="AC34" s="43">
        <v>1</v>
      </c>
      <c r="AD34" s="43">
        <v>1</v>
      </c>
      <c r="AE34" s="43">
        <v>1</v>
      </c>
      <c r="AF34" s="43">
        <v>1</v>
      </c>
      <c r="AG34" s="43">
        <v>1</v>
      </c>
      <c r="AH34" s="43">
        <v>1</v>
      </c>
      <c r="AI34" s="43">
        <v>1</v>
      </c>
      <c r="AJ34" s="43">
        <v>1</v>
      </c>
      <c r="AK34" s="43">
        <v>1</v>
      </c>
      <c r="AL34" s="43">
        <v>1</v>
      </c>
      <c r="AM34" s="43">
        <v>1</v>
      </c>
      <c r="AN34" s="43">
        <v>1</v>
      </c>
      <c r="AO34" s="43">
        <v>1</v>
      </c>
      <c r="AP34" s="43">
        <v>1</v>
      </c>
      <c r="AQ34" s="43">
        <v>1</v>
      </c>
      <c r="AR34" s="43">
        <v>1</v>
      </c>
      <c r="AS34" s="43">
        <v>1</v>
      </c>
      <c r="AT34" s="43">
        <v>1</v>
      </c>
      <c r="AU34" s="43">
        <v>1</v>
      </c>
      <c r="AV34" s="43">
        <v>1</v>
      </c>
      <c r="AW34" s="43">
        <v>1</v>
      </c>
      <c r="AX34" s="43">
        <v>1</v>
      </c>
      <c r="AY34" s="43">
        <v>1</v>
      </c>
      <c r="AZ34" s="43">
        <v>1</v>
      </c>
      <c r="BA34" s="43">
        <v>1</v>
      </c>
      <c r="BB34" s="43">
        <v>99</v>
      </c>
      <c r="BC34" s="43">
        <v>99</v>
      </c>
      <c r="BD34" s="43">
        <v>99</v>
      </c>
      <c r="BE34" s="43">
        <v>1</v>
      </c>
      <c r="BF34" s="43">
        <v>99</v>
      </c>
      <c r="BG34" s="43">
        <v>1</v>
      </c>
      <c r="BH34" s="43">
        <v>1</v>
      </c>
      <c r="BI34" s="43">
        <v>1</v>
      </c>
      <c r="BJ34" s="43">
        <v>1</v>
      </c>
      <c r="BK34" s="43">
        <v>1</v>
      </c>
      <c r="BL34" s="43">
        <v>1</v>
      </c>
      <c r="BM34" s="43">
        <v>1</v>
      </c>
      <c r="BN34" s="43">
        <v>1</v>
      </c>
      <c r="BO34" s="43">
        <v>1</v>
      </c>
      <c r="BP34" s="43">
        <v>1</v>
      </c>
      <c r="BQ34" s="43">
        <v>1</v>
      </c>
      <c r="BR34" s="43">
        <v>1</v>
      </c>
      <c r="BS34" s="43">
        <v>99</v>
      </c>
      <c r="BT34" s="43">
        <v>1</v>
      </c>
      <c r="BU34" s="43">
        <v>1</v>
      </c>
      <c r="BV34" s="43">
        <v>1</v>
      </c>
      <c r="BW34" s="40">
        <v>1</v>
      </c>
      <c r="BX34" s="40">
        <v>1</v>
      </c>
      <c r="BY34" s="40">
        <v>1</v>
      </c>
      <c r="BZ34" s="40">
        <v>1</v>
      </c>
      <c r="CA34" s="40">
        <v>1</v>
      </c>
      <c r="CB34" s="40">
        <v>1</v>
      </c>
      <c r="CC34" s="44">
        <v>1</v>
      </c>
      <c r="CD34" s="44">
        <v>1</v>
      </c>
      <c r="CE34" s="44">
        <v>1</v>
      </c>
      <c r="CF34" s="44">
        <v>1</v>
      </c>
      <c r="CG34" s="44">
        <v>1</v>
      </c>
      <c r="CH34" s="40">
        <v>1</v>
      </c>
      <c r="CI34" s="40">
        <v>1</v>
      </c>
      <c r="CJ34" s="40">
        <v>0</v>
      </c>
      <c r="CK34" s="40">
        <v>0</v>
      </c>
      <c r="CL34" s="40">
        <v>0</v>
      </c>
      <c r="CM34" s="40">
        <v>0</v>
      </c>
      <c r="CN34" s="40">
        <v>1</v>
      </c>
      <c r="CO34" s="40">
        <v>0</v>
      </c>
      <c r="CP34" s="40">
        <v>1</v>
      </c>
      <c r="CQ34" s="40">
        <v>1</v>
      </c>
      <c r="CR34" s="40">
        <v>1</v>
      </c>
      <c r="CS34" s="42"/>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row>
    <row r="35" spans="1:124" s="3" customFormat="1" ht="72" x14ac:dyDescent="0.35">
      <c r="A35" s="40"/>
      <c r="B35" s="41">
        <v>2</v>
      </c>
      <c r="C35" s="42" t="s">
        <v>202</v>
      </c>
      <c r="D35" s="41">
        <v>33</v>
      </c>
      <c r="E35" s="82" t="s">
        <v>245</v>
      </c>
      <c r="F35" s="42">
        <v>659</v>
      </c>
      <c r="G35" s="42"/>
      <c r="H35" s="42">
        <v>7</v>
      </c>
      <c r="I35" s="42">
        <v>2</v>
      </c>
      <c r="J35" s="43">
        <v>1</v>
      </c>
      <c r="K35" s="43">
        <v>1</v>
      </c>
      <c r="L35" s="43">
        <v>1</v>
      </c>
      <c r="M35" s="43">
        <v>1</v>
      </c>
      <c r="N35" s="43">
        <v>1</v>
      </c>
      <c r="O35" s="43">
        <v>1</v>
      </c>
      <c r="P35" s="43">
        <v>1</v>
      </c>
      <c r="Q35" s="43">
        <v>1</v>
      </c>
      <c r="R35" s="43">
        <v>1</v>
      </c>
      <c r="S35" s="43">
        <v>1</v>
      </c>
      <c r="T35" s="43">
        <v>1</v>
      </c>
      <c r="U35" s="43">
        <v>99</v>
      </c>
      <c r="V35" s="43">
        <v>1</v>
      </c>
      <c r="W35" s="43">
        <v>1</v>
      </c>
      <c r="X35" s="43">
        <v>1</v>
      </c>
      <c r="Y35" s="43">
        <v>1</v>
      </c>
      <c r="Z35" s="43">
        <v>1</v>
      </c>
      <c r="AA35" s="43">
        <v>1</v>
      </c>
      <c r="AB35" s="43">
        <v>1</v>
      </c>
      <c r="AC35" s="43">
        <v>1</v>
      </c>
      <c r="AD35" s="43">
        <v>1</v>
      </c>
      <c r="AE35" s="43">
        <v>1</v>
      </c>
      <c r="AF35" s="43">
        <v>1</v>
      </c>
      <c r="AG35" s="43">
        <v>1</v>
      </c>
      <c r="AH35" s="43">
        <v>1</v>
      </c>
      <c r="AI35" s="43">
        <v>1</v>
      </c>
      <c r="AJ35" s="43">
        <v>1</v>
      </c>
      <c r="AK35" s="43">
        <v>1</v>
      </c>
      <c r="AL35" s="43">
        <v>1</v>
      </c>
      <c r="AM35" s="43">
        <v>1</v>
      </c>
      <c r="AN35" s="43">
        <v>1</v>
      </c>
      <c r="AO35" s="43">
        <v>1</v>
      </c>
      <c r="AP35" s="43">
        <v>1</v>
      </c>
      <c r="AQ35" s="43">
        <v>1</v>
      </c>
      <c r="AR35" s="43">
        <v>1</v>
      </c>
      <c r="AS35" s="43">
        <v>1</v>
      </c>
      <c r="AT35" s="43">
        <v>1</v>
      </c>
      <c r="AU35" s="43">
        <v>1</v>
      </c>
      <c r="AV35" s="43">
        <v>1</v>
      </c>
      <c r="AW35" s="43">
        <v>1</v>
      </c>
      <c r="AX35" s="43">
        <v>1</v>
      </c>
      <c r="AY35" s="43">
        <v>1</v>
      </c>
      <c r="AZ35" s="43">
        <v>1</v>
      </c>
      <c r="BA35" s="43">
        <v>1</v>
      </c>
      <c r="BB35" s="43">
        <v>99</v>
      </c>
      <c r="BC35" s="43">
        <v>99</v>
      </c>
      <c r="BD35" s="43">
        <v>99</v>
      </c>
      <c r="BE35" s="43">
        <v>1</v>
      </c>
      <c r="BF35" s="43">
        <v>99</v>
      </c>
      <c r="BG35" s="43">
        <v>1</v>
      </c>
      <c r="BH35" s="43">
        <v>1</v>
      </c>
      <c r="BI35" s="43">
        <v>1</v>
      </c>
      <c r="BJ35" s="43">
        <v>1</v>
      </c>
      <c r="BK35" s="43">
        <v>1</v>
      </c>
      <c r="BL35" s="43">
        <v>1</v>
      </c>
      <c r="BM35" s="43">
        <v>1</v>
      </c>
      <c r="BN35" s="43">
        <v>1</v>
      </c>
      <c r="BO35" s="43">
        <v>1</v>
      </c>
      <c r="BP35" s="43">
        <v>1</v>
      </c>
      <c r="BQ35" s="43">
        <v>1</v>
      </c>
      <c r="BR35" s="43">
        <v>1</v>
      </c>
      <c r="BS35" s="43">
        <v>99</v>
      </c>
      <c r="BT35" s="43">
        <v>1</v>
      </c>
      <c r="BU35" s="43">
        <v>1</v>
      </c>
      <c r="BV35" s="43">
        <v>1</v>
      </c>
      <c r="BW35" s="40">
        <v>1</v>
      </c>
      <c r="BX35" s="40">
        <v>1</v>
      </c>
      <c r="BY35" s="40">
        <v>1</v>
      </c>
      <c r="BZ35" s="40">
        <v>1</v>
      </c>
      <c r="CA35" s="40">
        <v>1</v>
      </c>
      <c r="CB35" s="40">
        <v>1</v>
      </c>
      <c r="CC35" s="44">
        <v>1</v>
      </c>
      <c r="CD35" s="44">
        <v>1</v>
      </c>
      <c r="CE35" s="44">
        <v>1</v>
      </c>
      <c r="CF35" s="44">
        <v>1</v>
      </c>
      <c r="CG35" s="44">
        <v>1</v>
      </c>
      <c r="CH35" s="40">
        <v>1</v>
      </c>
      <c r="CI35" s="40">
        <v>1</v>
      </c>
      <c r="CJ35" s="40">
        <v>0</v>
      </c>
      <c r="CK35" s="40">
        <v>0</v>
      </c>
      <c r="CL35" s="40">
        <v>1</v>
      </c>
      <c r="CM35" s="40">
        <v>0</v>
      </c>
      <c r="CN35" s="40">
        <v>0</v>
      </c>
      <c r="CO35" s="40">
        <v>0</v>
      </c>
      <c r="CP35" s="40">
        <v>1</v>
      </c>
      <c r="CQ35" s="40">
        <v>1</v>
      </c>
      <c r="CR35" s="40">
        <v>1</v>
      </c>
      <c r="CS35" s="42" t="s">
        <v>246</v>
      </c>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row>
    <row r="36" spans="1:124" s="3" customFormat="1" ht="54" x14ac:dyDescent="0.35">
      <c r="A36" s="40"/>
      <c r="B36" s="41">
        <v>2</v>
      </c>
      <c r="C36" s="42" t="s">
        <v>202</v>
      </c>
      <c r="D36" s="41">
        <v>34</v>
      </c>
      <c r="E36" s="82" t="s">
        <v>247</v>
      </c>
      <c r="F36" s="42">
        <v>1743</v>
      </c>
      <c r="G36" s="42"/>
      <c r="H36" s="42">
        <v>8</v>
      </c>
      <c r="I36" s="42">
        <v>2</v>
      </c>
      <c r="J36" s="43">
        <v>1</v>
      </c>
      <c r="K36" s="43">
        <v>1</v>
      </c>
      <c r="L36" s="43">
        <v>1</v>
      </c>
      <c r="M36" s="43">
        <v>1</v>
      </c>
      <c r="N36" s="43">
        <v>1</v>
      </c>
      <c r="O36" s="43">
        <v>1</v>
      </c>
      <c r="P36" s="43">
        <v>1</v>
      </c>
      <c r="Q36" s="43">
        <v>1</v>
      </c>
      <c r="R36" s="43">
        <v>1</v>
      </c>
      <c r="S36" s="43">
        <v>1</v>
      </c>
      <c r="T36" s="43">
        <v>1</v>
      </c>
      <c r="U36" s="43">
        <v>99</v>
      </c>
      <c r="V36" s="43">
        <v>1</v>
      </c>
      <c r="W36" s="43">
        <v>1</v>
      </c>
      <c r="X36" s="43">
        <v>1</v>
      </c>
      <c r="Y36" s="43">
        <v>1</v>
      </c>
      <c r="Z36" s="43">
        <v>1</v>
      </c>
      <c r="AA36" s="43">
        <v>1</v>
      </c>
      <c r="AB36" s="43">
        <v>1</v>
      </c>
      <c r="AC36" s="43">
        <v>1</v>
      </c>
      <c r="AD36" s="43">
        <v>1</v>
      </c>
      <c r="AE36" s="43">
        <v>1</v>
      </c>
      <c r="AF36" s="43">
        <v>1</v>
      </c>
      <c r="AG36" s="43">
        <v>1</v>
      </c>
      <c r="AH36" s="43">
        <v>1</v>
      </c>
      <c r="AI36" s="43">
        <v>1</v>
      </c>
      <c r="AJ36" s="43">
        <v>1</v>
      </c>
      <c r="AK36" s="43">
        <v>1</v>
      </c>
      <c r="AL36" s="43">
        <v>1</v>
      </c>
      <c r="AM36" s="43">
        <v>1</v>
      </c>
      <c r="AN36" s="43">
        <v>1</v>
      </c>
      <c r="AO36" s="43">
        <v>1</v>
      </c>
      <c r="AP36" s="43">
        <v>1</v>
      </c>
      <c r="AQ36" s="43">
        <v>1</v>
      </c>
      <c r="AR36" s="43">
        <v>1</v>
      </c>
      <c r="AS36" s="43">
        <v>1</v>
      </c>
      <c r="AT36" s="43">
        <v>1</v>
      </c>
      <c r="AU36" s="43">
        <v>1</v>
      </c>
      <c r="AV36" s="43">
        <v>1</v>
      </c>
      <c r="AW36" s="43">
        <v>1</v>
      </c>
      <c r="AX36" s="43">
        <v>1</v>
      </c>
      <c r="AY36" s="43">
        <v>1</v>
      </c>
      <c r="AZ36" s="43">
        <v>1</v>
      </c>
      <c r="BA36" s="43">
        <v>1</v>
      </c>
      <c r="BB36" s="43">
        <v>99</v>
      </c>
      <c r="BC36" s="43">
        <v>99</v>
      </c>
      <c r="BD36" s="43">
        <v>99</v>
      </c>
      <c r="BE36" s="43">
        <v>1</v>
      </c>
      <c r="BF36" s="43">
        <v>99</v>
      </c>
      <c r="BG36" s="43">
        <v>1</v>
      </c>
      <c r="BH36" s="43">
        <v>1</v>
      </c>
      <c r="BI36" s="43">
        <v>1</v>
      </c>
      <c r="BJ36" s="43">
        <v>1</v>
      </c>
      <c r="BK36" s="43">
        <v>1</v>
      </c>
      <c r="BL36" s="43">
        <v>1</v>
      </c>
      <c r="BM36" s="43">
        <v>1</v>
      </c>
      <c r="BN36" s="43">
        <v>1</v>
      </c>
      <c r="BO36" s="43">
        <v>1</v>
      </c>
      <c r="BP36" s="43">
        <v>1</v>
      </c>
      <c r="BQ36" s="43">
        <v>1</v>
      </c>
      <c r="BR36" s="43">
        <v>99</v>
      </c>
      <c r="BS36" s="43">
        <v>99</v>
      </c>
      <c r="BT36" s="43">
        <v>1</v>
      </c>
      <c r="BU36" s="43">
        <v>1</v>
      </c>
      <c r="BV36" s="43">
        <v>1</v>
      </c>
      <c r="BW36" s="40">
        <v>1</v>
      </c>
      <c r="BX36" s="40">
        <v>1</v>
      </c>
      <c r="BY36" s="40">
        <v>1</v>
      </c>
      <c r="BZ36" s="40">
        <v>0</v>
      </c>
      <c r="CA36" s="40">
        <v>1</v>
      </c>
      <c r="CB36" s="40">
        <v>1</v>
      </c>
      <c r="CC36" s="44">
        <v>1</v>
      </c>
      <c r="CD36" s="44">
        <v>1</v>
      </c>
      <c r="CE36" s="44">
        <v>1</v>
      </c>
      <c r="CF36" s="44">
        <v>1</v>
      </c>
      <c r="CG36" s="44">
        <v>1</v>
      </c>
      <c r="CH36" s="40">
        <v>1</v>
      </c>
      <c r="CI36" s="40">
        <v>0</v>
      </c>
      <c r="CJ36" s="40">
        <v>1</v>
      </c>
      <c r="CK36" s="40">
        <v>1</v>
      </c>
      <c r="CL36" s="40">
        <v>1</v>
      </c>
      <c r="CM36" s="40">
        <v>0</v>
      </c>
      <c r="CN36" s="40">
        <v>1</v>
      </c>
      <c r="CO36" s="40">
        <v>0</v>
      </c>
      <c r="CP36" s="40">
        <v>1</v>
      </c>
      <c r="CQ36" s="40">
        <v>0</v>
      </c>
      <c r="CR36" s="40">
        <v>1</v>
      </c>
      <c r="CS36" s="42" t="s">
        <v>248</v>
      </c>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row>
    <row r="37" spans="1:124" s="3" customFormat="1" ht="72" x14ac:dyDescent="0.35">
      <c r="A37" s="40"/>
      <c r="B37" s="41">
        <v>2</v>
      </c>
      <c r="C37" s="42" t="s">
        <v>202</v>
      </c>
      <c r="D37" s="41">
        <v>35</v>
      </c>
      <c r="E37" s="82" t="s">
        <v>249</v>
      </c>
      <c r="F37" s="42">
        <v>648</v>
      </c>
      <c r="G37" s="42"/>
      <c r="H37" s="42">
        <v>5</v>
      </c>
      <c r="I37" s="42">
        <v>2</v>
      </c>
      <c r="J37" s="43">
        <v>1</v>
      </c>
      <c r="K37" s="43">
        <v>1</v>
      </c>
      <c r="L37" s="43">
        <v>1</v>
      </c>
      <c r="M37" s="43">
        <v>1</v>
      </c>
      <c r="N37" s="43">
        <v>1</v>
      </c>
      <c r="O37" s="43">
        <v>1</v>
      </c>
      <c r="P37" s="43">
        <v>1</v>
      </c>
      <c r="Q37" s="43">
        <v>1</v>
      </c>
      <c r="R37" s="43">
        <v>1</v>
      </c>
      <c r="S37" s="43">
        <v>1</v>
      </c>
      <c r="T37" s="43">
        <v>1</v>
      </c>
      <c r="U37" s="43">
        <v>99</v>
      </c>
      <c r="V37" s="43">
        <v>1</v>
      </c>
      <c r="W37" s="43">
        <v>1</v>
      </c>
      <c r="X37" s="47">
        <v>0</v>
      </c>
      <c r="Y37" s="43">
        <v>1</v>
      </c>
      <c r="Z37" s="43">
        <v>1</v>
      </c>
      <c r="AA37" s="43">
        <v>1</v>
      </c>
      <c r="AB37" s="43">
        <v>1</v>
      </c>
      <c r="AC37" s="43">
        <v>1</v>
      </c>
      <c r="AD37" s="43">
        <v>1</v>
      </c>
      <c r="AE37" s="43">
        <v>1</v>
      </c>
      <c r="AF37" s="43">
        <v>1</v>
      </c>
      <c r="AG37" s="43">
        <v>1</v>
      </c>
      <c r="AH37" s="43">
        <v>1</v>
      </c>
      <c r="AI37" s="43">
        <v>1</v>
      </c>
      <c r="AJ37" s="43">
        <v>1</v>
      </c>
      <c r="AK37" s="43">
        <v>1</v>
      </c>
      <c r="AL37" s="43">
        <v>1</v>
      </c>
      <c r="AM37" s="43">
        <v>1</v>
      </c>
      <c r="AN37" s="43">
        <v>1</v>
      </c>
      <c r="AO37" s="43">
        <v>1</v>
      </c>
      <c r="AP37" s="43">
        <v>1</v>
      </c>
      <c r="AQ37" s="43">
        <v>1</v>
      </c>
      <c r="AR37" s="43">
        <v>1</v>
      </c>
      <c r="AS37" s="43">
        <v>1</v>
      </c>
      <c r="AT37" s="43">
        <v>1</v>
      </c>
      <c r="AU37" s="43">
        <v>1</v>
      </c>
      <c r="AV37" s="43">
        <v>1</v>
      </c>
      <c r="AW37" s="43">
        <v>1</v>
      </c>
      <c r="AX37" s="43">
        <v>1</v>
      </c>
      <c r="AY37" s="43">
        <v>1</v>
      </c>
      <c r="AZ37" s="43">
        <v>1</v>
      </c>
      <c r="BA37" s="43">
        <v>1</v>
      </c>
      <c r="BB37" s="43">
        <v>99</v>
      </c>
      <c r="BC37" s="43">
        <v>99</v>
      </c>
      <c r="BD37" s="43">
        <v>99</v>
      </c>
      <c r="BE37" s="43">
        <v>1</v>
      </c>
      <c r="BF37" s="43">
        <v>99</v>
      </c>
      <c r="BG37" s="43">
        <v>1</v>
      </c>
      <c r="BH37" s="43">
        <v>1</v>
      </c>
      <c r="BI37" s="43">
        <v>1</v>
      </c>
      <c r="BJ37" s="43">
        <v>1</v>
      </c>
      <c r="BK37" s="43">
        <v>1</v>
      </c>
      <c r="BL37" s="43">
        <v>1</v>
      </c>
      <c r="BM37" s="43">
        <v>1</v>
      </c>
      <c r="BN37" s="43">
        <v>1</v>
      </c>
      <c r="BO37" s="43">
        <v>1</v>
      </c>
      <c r="BP37" s="43">
        <v>1</v>
      </c>
      <c r="BQ37" s="43">
        <v>99</v>
      </c>
      <c r="BR37" s="43">
        <v>99</v>
      </c>
      <c r="BS37" s="43">
        <v>99</v>
      </c>
      <c r="BT37" s="43">
        <v>1</v>
      </c>
      <c r="BU37" s="43">
        <v>1</v>
      </c>
      <c r="BV37" s="43">
        <v>1</v>
      </c>
      <c r="BW37" s="40">
        <v>1</v>
      </c>
      <c r="BX37" s="40">
        <v>1</v>
      </c>
      <c r="BY37" s="40">
        <v>1</v>
      </c>
      <c r="BZ37" s="40">
        <v>1</v>
      </c>
      <c r="CA37" s="40">
        <v>1</v>
      </c>
      <c r="CB37" s="40">
        <v>1</v>
      </c>
      <c r="CC37" s="44">
        <v>1</v>
      </c>
      <c r="CD37" s="44">
        <v>1</v>
      </c>
      <c r="CE37" s="44">
        <v>1</v>
      </c>
      <c r="CF37" s="44">
        <v>1</v>
      </c>
      <c r="CG37" s="44">
        <v>1</v>
      </c>
      <c r="CH37" s="40">
        <v>1</v>
      </c>
      <c r="CI37" s="40">
        <v>0</v>
      </c>
      <c r="CJ37" s="40">
        <v>0</v>
      </c>
      <c r="CK37" s="40">
        <v>1</v>
      </c>
      <c r="CL37" s="40">
        <v>0</v>
      </c>
      <c r="CM37" s="40">
        <v>0</v>
      </c>
      <c r="CN37" s="40">
        <v>1</v>
      </c>
      <c r="CO37" s="40">
        <v>0</v>
      </c>
      <c r="CP37" s="40">
        <v>1</v>
      </c>
      <c r="CQ37" s="40">
        <v>1</v>
      </c>
      <c r="CR37" s="40">
        <v>1</v>
      </c>
      <c r="CS37" s="42" t="s">
        <v>250</v>
      </c>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row>
    <row r="38" spans="1:124" s="3" customFormat="1" ht="72" x14ac:dyDescent="0.35">
      <c r="A38" s="40"/>
      <c r="B38" s="41">
        <v>2</v>
      </c>
      <c r="C38" s="42" t="s">
        <v>202</v>
      </c>
      <c r="D38" s="41">
        <v>36</v>
      </c>
      <c r="E38" s="82" t="s">
        <v>251</v>
      </c>
      <c r="F38" s="42">
        <v>815</v>
      </c>
      <c r="G38" s="42"/>
      <c r="H38" s="42">
        <v>11</v>
      </c>
      <c r="I38" s="42">
        <v>2</v>
      </c>
      <c r="J38" s="43">
        <v>1</v>
      </c>
      <c r="K38" s="43">
        <v>1</v>
      </c>
      <c r="L38" s="43">
        <v>1</v>
      </c>
      <c r="M38" s="43">
        <v>1</v>
      </c>
      <c r="N38" s="43">
        <v>1</v>
      </c>
      <c r="O38" s="43">
        <v>1</v>
      </c>
      <c r="P38" s="43">
        <v>1</v>
      </c>
      <c r="Q38" s="43">
        <v>1</v>
      </c>
      <c r="R38" s="43">
        <v>1</v>
      </c>
      <c r="S38" s="43">
        <v>1</v>
      </c>
      <c r="T38" s="43">
        <v>1</v>
      </c>
      <c r="U38" s="43">
        <v>99</v>
      </c>
      <c r="V38" s="43">
        <v>1</v>
      </c>
      <c r="W38" s="43">
        <v>1</v>
      </c>
      <c r="X38" s="43">
        <v>1</v>
      </c>
      <c r="Y38" s="43">
        <v>1</v>
      </c>
      <c r="Z38" s="43">
        <v>1</v>
      </c>
      <c r="AA38" s="43">
        <v>1</v>
      </c>
      <c r="AB38" s="43">
        <v>1</v>
      </c>
      <c r="AC38" s="43">
        <v>1</v>
      </c>
      <c r="AD38" s="43">
        <v>1</v>
      </c>
      <c r="AE38" s="43">
        <v>1</v>
      </c>
      <c r="AF38" s="43">
        <v>1</v>
      </c>
      <c r="AG38" s="43">
        <v>1</v>
      </c>
      <c r="AH38" s="43">
        <v>1</v>
      </c>
      <c r="AI38" s="43">
        <v>1</v>
      </c>
      <c r="AJ38" s="43">
        <v>1</v>
      </c>
      <c r="AK38" s="43">
        <v>1</v>
      </c>
      <c r="AL38" s="43">
        <v>1</v>
      </c>
      <c r="AM38" s="43">
        <v>0</v>
      </c>
      <c r="AN38" s="43">
        <v>1</v>
      </c>
      <c r="AO38" s="43">
        <v>1</v>
      </c>
      <c r="AP38" s="43">
        <v>1</v>
      </c>
      <c r="AQ38" s="43">
        <v>1</v>
      </c>
      <c r="AR38" s="43">
        <v>1</v>
      </c>
      <c r="AS38" s="43">
        <v>1</v>
      </c>
      <c r="AT38" s="43">
        <v>1</v>
      </c>
      <c r="AU38" s="43">
        <v>1</v>
      </c>
      <c r="AV38" s="43">
        <v>1</v>
      </c>
      <c r="AW38" s="43">
        <v>1</v>
      </c>
      <c r="AX38" s="43">
        <v>1</v>
      </c>
      <c r="AY38" s="43">
        <v>1</v>
      </c>
      <c r="AZ38" s="43">
        <v>1</v>
      </c>
      <c r="BA38" s="43">
        <v>1</v>
      </c>
      <c r="BB38" s="43">
        <v>99</v>
      </c>
      <c r="BC38" s="43">
        <v>99</v>
      </c>
      <c r="BD38" s="43">
        <v>99</v>
      </c>
      <c r="BE38" s="43">
        <v>0</v>
      </c>
      <c r="BF38" s="43">
        <v>99</v>
      </c>
      <c r="BG38" s="43">
        <v>1</v>
      </c>
      <c r="BH38" s="43">
        <v>1</v>
      </c>
      <c r="BI38" s="43">
        <v>1</v>
      </c>
      <c r="BJ38" s="43">
        <v>1</v>
      </c>
      <c r="BK38" s="43">
        <v>1</v>
      </c>
      <c r="BL38" s="43">
        <v>1</v>
      </c>
      <c r="BM38" s="43">
        <v>1</v>
      </c>
      <c r="BN38" s="43">
        <v>1</v>
      </c>
      <c r="BO38" s="43">
        <v>0</v>
      </c>
      <c r="BP38" s="43">
        <v>0</v>
      </c>
      <c r="BQ38" s="43">
        <v>1</v>
      </c>
      <c r="BR38" s="43">
        <v>99</v>
      </c>
      <c r="BS38" s="43">
        <v>99</v>
      </c>
      <c r="BT38" s="43">
        <v>1</v>
      </c>
      <c r="BU38" s="43">
        <v>1</v>
      </c>
      <c r="BV38" s="43">
        <v>1</v>
      </c>
      <c r="BW38" s="40">
        <v>1</v>
      </c>
      <c r="BX38" s="40">
        <v>1</v>
      </c>
      <c r="BY38" s="40">
        <v>1</v>
      </c>
      <c r="BZ38" s="40">
        <v>1</v>
      </c>
      <c r="CA38" s="40">
        <v>1</v>
      </c>
      <c r="CB38" s="40">
        <v>1</v>
      </c>
      <c r="CC38" s="44">
        <v>1</v>
      </c>
      <c r="CD38" s="44">
        <v>1</v>
      </c>
      <c r="CE38" s="44">
        <v>1</v>
      </c>
      <c r="CF38" s="44">
        <v>1</v>
      </c>
      <c r="CG38" s="44">
        <v>1</v>
      </c>
      <c r="CH38" s="40">
        <v>1</v>
      </c>
      <c r="CI38" s="40">
        <v>1</v>
      </c>
      <c r="CJ38" s="40">
        <v>0</v>
      </c>
      <c r="CK38" s="40">
        <v>1</v>
      </c>
      <c r="CL38" s="40">
        <v>0</v>
      </c>
      <c r="CM38" s="40">
        <v>0</v>
      </c>
      <c r="CN38" s="40">
        <v>1</v>
      </c>
      <c r="CO38" s="40">
        <v>0</v>
      </c>
      <c r="CP38" s="40">
        <v>1</v>
      </c>
      <c r="CQ38" s="40">
        <v>1</v>
      </c>
      <c r="CR38" s="40">
        <v>1</v>
      </c>
      <c r="CS38" s="42"/>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row>
    <row r="39" spans="1:124" s="3" customFormat="1" ht="72" x14ac:dyDescent="0.35">
      <c r="A39" s="40"/>
      <c r="B39" s="41">
        <v>2</v>
      </c>
      <c r="C39" s="42" t="s">
        <v>202</v>
      </c>
      <c r="D39" s="41">
        <v>37</v>
      </c>
      <c r="E39" s="82" t="s">
        <v>252</v>
      </c>
      <c r="F39" s="42">
        <v>620</v>
      </c>
      <c r="G39" s="42"/>
      <c r="H39" s="42">
        <v>3</v>
      </c>
      <c r="I39" s="42">
        <v>2</v>
      </c>
      <c r="J39" s="43">
        <v>1</v>
      </c>
      <c r="K39" s="43">
        <v>1</v>
      </c>
      <c r="L39" s="46">
        <v>0</v>
      </c>
      <c r="M39" s="46">
        <v>0</v>
      </c>
      <c r="N39" s="43">
        <v>1</v>
      </c>
      <c r="O39" s="43">
        <v>1</v>
      </c>
      <c r="P39" s="43">
        <v>1</v>
      </c>
      <c r="Q39" s="43">
        <v>1</v>
      </c>
      <c r="R39" s="43">
        <v>1</v>
      </c>
      <c r="S39" s="47">
        <v>0</v>
      </c>
      <c r="T39" s="47">
        <v>0</v>
      </c>
      <c r="U39" s="43">
        <v>99</v>
      </c>
      <c r="V39" s="43">
        <v>1</v>
      </c>
      <c r="W39" s="43">
        <v>1</v>
      </c>
      <c r="X39" s="43">
        <v>1</v>
      </c>
      <c r="Y39" s="43">
        <v>1</v>
      </c>
      <c r="Z39" s="43">
        <v>1</v>
      </c>
      <c r="AA39" s="43">
        <v>1</v>
      </c>
      <c r="AB39" s="43">
        <v>1</v>
      </c>
      <c r="AC39" s="43">
        <v>1</v>
      </c>
      <c r="AD39" s="43">
        <v>1</v>
      </c>
      <c r="AE39" s="43">
        <v>99</v>
      </c>
      <c r="AF39" s="43">
        <v>1</v>
      </c>
      <c r="AG39" s="43">
        <v>1</v>
      </c>
      <c r="AH39" s="43">
        <v>1</v>
      </c>
      <c r="AI39" s="43">
        <v>1</v>
      </c>
      <c r="AJ39" s="43">
        <v>1</v>
      </c>
      <c r="AK39" s="43">
        <v>1</v>
      </c>
      <c r="AL39" s="43">
        <v>1</v>
      </c>
      <c r="AM39" s="43">
        <v>0</v>
      </c>
      <c r="AN39" s="43">
        <v>1</v>
      </c>
      <c r="AO39" s="43">
        <v>1</v>
      </c>
      <c r="AP39" s="43">
        <v>1</v>
      </c>
      <c r="AQ39" s="43">
        <v>1</v>
      </c>
      <c r="AR39" s="43">
        <v>1</v>
      </c>
      <c r="AS39" s="43">
        <v>1</v>
      </c>
      <c r="AT39" s="43">
        <v>1</v>
      </c>
      <c r="AU39" s="43">
        <v>1</v>
      </c>
      <c r="AV39" s="43">
        <v>1</v>
      </c>
      <c r="AW39" s="43">
        <v>1</v>
      </c>
      <c r="AX39" s="43">
        <v>1</v>
      </c>
      <c r="AY39" s="43">
        <v>1</v>
      </c>
      <c r="AZ39" s="43">
        <v>1</v>
      </c>
      <c r="BA39" s="43">
        <v>1</v>
      </c>
      <c r="BB39" s="43">
        <v>99</v>
      </c>
      <c r="BC39" s="43">
        <v>99</v>
      </c>
      <c r="BD39" s="43">
        <v>99</v>
      </c>
      <c r="BE39" s="43">
        <v>0</v>
      </c>
      <c r="BF39" s="43">
        <v>99</v>
      </c>
      <c r="BG39" s="43">
        <v>1</v>
      </c>
      <c r="BH39" s="43">
        <v>1</v>
      </c>
      <c r="BI39" s="43">
        <v>1</v>
      </c>
      <c r="BJ39" s="43">
        <v>1</v>
      </c>
      <c r="BK39" s="43">
        <v>0</v>
      </c>
      <c r="BL39" s="43">
        <v>1</v>
      </c>
      <c r="BM39" s="43">
        <v>1</v>
      </c>
      <c r="BN39" s="43">
        <v>0</v>
      </c>
      <c r="BO39" s="43">
        <v>1</v>
      </c>
      <c r="BP39" s="43">
        <v>99</v>
      </c>
      <c r="BQ39" s="43">
        <v>99</v>
      </c>
      <c r="BR39" s="43">
        <v>99</v>
      </c>
      <c r="BS39" s="43">
        <v>99</v>
      </c>
      <c r="BT39" s="43">
        <v>1</v>
      </c>
      <c r="BU39" s="43">
        <v>1</v>
      </c>
      <c r="BV39" s="43">
        <v>1</v>
      </c>
      <c r="BW39" s="40">
        <v>1</v>
      </c>
      <c r="BX39" s="40">
        <v>1</v>
      </c>
      <c r="BY39" s="40">
        <v>1</v>
      </c>
      <c r="BZ39" s="40">
        <v>1</v>
      </c>
      <c r="CA39" s="40">
        <v>0</v>
      </c>
      <c r="CB39" s="40">
        <v>1</v>
      </c>
      <c r="CC39" s="44">
        <v>1</v>
      </c>
      <c r="CD39" s="44">
        <v>1</v>
      </c>
      <c r="CE39" s="44">
        <v>0</v>
      </c>
      <c r="CF39" s="44">
        <v>1</v>
      </c>
      <c r="CG39" s="44">
        <v>1</v>
      </c>
      <c r="CH39" s="40">
        <v>0</v>
      </c>
      <c r="CI39" s="40">
        <v>0</v>
      </c>
      <c r="CJ39" s="40">
        <v>0</v>
      </c>
      <c r="CK39" s="40">
        <v>0</v>
      </c>
      <c r="CL39" s="40">
        <v>0</v>
      </c>
      <c r="CM39" s="40">
        <v>0</v>
      </c>
      <c r="CN39" s="40">
        <v>1</v>
      </c>
      <c r="CO39" s="40">
        <v>0</v>
      </c>
      <c r="CP39" s="40">
        <v>1</v>
      </c>
      <c r="CQ39" s="40">
        <v>0</v>
      </c>
      <c r="CR39" s="40">
        <v>1</v>
      </c>
      <c r="CS39" s="42"/>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row>
    <row r="40" spans="1:124" s="3" customFormat="1" ht="72" x14ac:dyDescent="0.35">
      <c r="A40" s="40"/>
      <c r="B40" s="41">
        <v>2</v>
      </c>
      <c r="C40" s="42" t="s">
        <v>202</v>
      </c>
      <c r="D40" s="41">
        <v>38</v>
      </c>
      <c r="E40" s="82" t="s">
        <v>253</v>
      </c>
      <c r="F40" s="42">
        <v>672</v>
      </c>
      <c r="G40" s="42"/>
      <c r="H40" s="42">
        <v>8</v>
      </c>
      <c r="I40" s="42">
        <v>1</v>
      </c>
      <c r="J40" s="43">
        <v>1</v>
      </c>
      <c r="K40" s="43">
        <v>1</v>
      </c>
      <c r="L40" s="43">
        <v>1</v>
      </c>
      <c r="M40" s="43">
        <v>1</v>
      </c>
      <c r="N40" s="43">
        <v>1</v>
      </c>
      <c r="O40" s="43">
        <v>1</v>
      </c>
      <c r="P40" s="43">
        <v>1</v>
      </c>
      <c r="Q40" s="43">
        <v>1</v>
      </c>
      <c r="R40" s="43">
        <v>1</v>
      </c>
      <c r="S40" s="43">
        <v>1</v>
      </c>
      <c r="T40" s="43">
        <v>1</v>
      </c>
      <c r="U40" s="43">
        <v>99</v>
      </c>
      <c r="V40" s="43">
        <v>1</v>
      </c>
      <c r="W40" s="43">
        <v>1</v>
      </c>
      <c r="X40" s="43">
        <v>1</v>
      </c>
      <c r="Y40" s="43">
        <v>1</v>
      </c>
      <c r="Z40" s="43">
        <v>1</v>
      </c>
      <c r="AA40" s="43">
        <v>1</v>
      </c>
      <c r="AB40" s="43">
        <v>1</v>
      </c>
      <c r="AC40" s="43">
        <v>1</v>
      </c>
      <c r="AD40" s="43">
        <v>1</v>
      </c>
      <c r="AE40" s="43">
        <v>1</v>
      </c>
      <c r="AF40" s="43">
        <v>1</v>
      </c>
      <c r="AG40" s="43">
        <v>1</v>
      </c>
      <c r="AH40" s="43">
        <v>1</v>
      </c>
      <c r="AI40" s="43">
        <v>1</v>
      </c>
      <c r="AJ40" s="43">
        <v>1</v>
      </c>
      <c r="AK40" s="43">
        <v>1</v>
      </c>
      <c r="AL40" s="43">
        <v>1</v>
      </c>
      <c r="AM40" s="43">
        <v>1</v>
      </c>
      <c r="AN40" s="43">
        <v>1</v>
      </c>
      <c r="AO40" s="43">
        <v>1</v>
      </c>
      <c r="AP40" s="43">
        <v>1</v>
      </c>
      <c r="AQ40" s="43">
        <v>1</v>
      </c>
      <c r="AR40" s="43">
        <v>1</v>
      </c>
      <c r="AS40" s="43">
        <v>1</v>
      </c>
      <c r="AT40" s="43">
        <v>1</v>
      </c>
      <c r="AU40" s="43">
        <v>1</v>
      </c>
      <c r="AV40" s="43">
        <v>1</v>
      </c>
      <c r="AW40" s="43">
        <v>1</v>
      </c>
      <c r="AX40" s="43">
        <v>1</v>
      </c>
      <c r="AY40" s="43">
        <v>1</v>
      </c>
      <c r="AZ40" s="43">
        <v>1</v>
      </c>
      <c r="BA40" s="43">
        <v>1</v>
      </c>
      <c r="BB40" s="43">
        <v>99</v>
      </c>
      <c r="BC40" s="43">
        <v>99</v>
      </c>
      <c r="BD40" s="43">
        <v>99</v>
      </c>
      <c r="BE40" s="43">
        <v>1</v>
      </c>
      <c r="BF40" s="43">
        <v>99</v>
      </c>
      <c r="BG40" s="43">
        <v>1</v>
      </c>
      <c r="BH40" s="43">
        <v>1</v>
      </c>
      <c r="BI40" s="43">
        <v>1</v>
      </c>
      <c r="BJ40" s="43">
        <v>1</v>
      </c>
      <c r="BK40" s="43">
        <v>1</v>
      </c>
      <c r="BL40" s="43">
        <v>1</v>
      </c>
      <c r="BM40" s="43">
        <v>1</v>
      </c>
      <c r="BN40" s="43">
        <v>1</v>
      </c>
      <c r="BO40" s="43">
        <v>1</v>
      </c>
      <c r="BP40" s="43">
        <v>1</v>
      </c>
      <c r="BQ40" s="43">
        <v>1</v>
      </c>
      <c r="BR40" s="43">
        <v>1</v>
      </c>
      <c r="BS40" s="43">
        <v>99</v>
      </c>
      <c r="BT40" s="43">
        <v>1</v>
      </c>
      <c r="BU40" s="43">
        <v>1</v>
      </c>
      <c r="BV40" s="43">
        <v>1</v>
      </c>
      <c r="BW40" s="40">
        <v>1</v>
      </c>
      <c r="BX40" s="40">
        <v>1</v>
      </c>
      <c r="BY40" s="40">
        <v>1</v>
      </c>
      <c r="BZ40" s="40">
        <v>0</v>
      </c>
      <c r="CA40" s="40">
        <v>1</v>
      </c>
      <c r="CB40" s="40">
        <v>1</v>
      </c>
      <c r="CC40" s="44">
        <v>1</v>
      </c>
      <c r="CD40" s="44">
        <v>1</v>
      </c>
      <c r="CE40" s="44">
        <v>1</v>
      </c>
      <c r="CF40" s="44">
        <v>1</v>
      </c>
      <c r="CG40" s="44">
        <v>1</v>
      </c>
      <c r="CH40" s="40">
        <v>0</v>
      </c>
      <c r="CI40" s="40">
        <v>0</v>
      </c>
      <c r="CJ40" s="40">
        <v>0</v>
      </c>
      <c r="CK40" s="40">
        <v>0</v>
      </c>
      <c r="CL40" s="40">
        <v>0</v>
      </c>
      <c r="CM40" s="40">
        <v>1</v>
      </c>
      <c r="CN40" s="40">
        <v>1</v>
      </c>
      <c r="CO40" s="40">
        <v>0</v>
      </c>
      <c r="CP40" s="40">
        <v>1</v>
      </c>
      <c r="CQ40" s="40">
        <v>0</v>
      </c>
      <c r="CR40" s="40">
        <v>1</v>
      </c>
      <c r="CS40" s="42"/>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row>
    <row r="41" spans="1:124" s="3" customFormat="1" ht="72" x14ac:dyDescent="0.35">
      <c r="A41" s="40"/>
      <c r="B41" s="41">
        <v>2</v>
      </c>
      <c r="C41" s="42" t="s">
        <v>202</v>
      </c>
      <c r="D41" s="41">
        <v>39</v>
      </c>
      <c r="E41" s="82" t="s">
        <v>254</v>
      </c>
      <c r="F41" s="42">
        <v>986</v>
      </c>
      <c r="G41" s="42"/>
      <c r="H41" s="42">
        <v>6</v>
      </c>
      <c r="I41" s="42">
        <v>1</v>
      </c>
      <c r="J41" s="43">
        <v>1</v>
      </c>
      <c r="K41" s="43">
        <v>1</v>
      </c>
      <c r="L41" s="43">
        <v>1</v>
      </c>
      <c r="M41" s="43">
        <v>1</v>
      </c>
      <c r="N41" s="43">
        <v>1</v>
      </c>
      <c r="O41" s="43">
        <v>1</v>
      </c>
      <c r="P41" s="43">
        <v>1</v>
      </c>
      <c r="Q41" s="43">
        <v>1</v>
      </c>
      <c r="R41" s="43">
        <v>1</v>
      </c>
      <c r="S41" s="43">
        <v>1</v>
      </c>
      <c r="T41" s="43">
        <v>1</v>
      </c>
      <c r="U41" s="43">
        <v>99</v>
      </c>
      <c r="V41" s="43">
        <v>1</v>
      </c>
      <c r="W41" s="43">
        <v>1</v>
      </c>
      <c r="X41" s="43">
        <v>1</v>
      </c>
      <c r="Y41" s="43">
        <v>1</v>
      </c>
      <c r="Z41" s="43">
        <v>1</v>
      </c>
      <c r="AA41" s="43">
        <v>1</v>
      </c>
      <c r="AB41" s="43">
        <v>1</v>
      </c>
      <c r="AC41" s="43">
        <v>1</v>
      </c>
      <c r="AD41" s="43">
        <v>1</v>
      </c>
      <c r="AE41" s="43">
        <v>99</v>
      </c>
      <c r="AF41" s="43">
        <v>1</v>
      </c>
      <c r="AG41" s="43">
        <v>1</v>
      </c>
      <c r="AH41" s="43">
        <v>1</v>
      </c>
      <c r="AI41" s="43">
        <v>1</v>
      </c>
      <c r="AJ41" s="43">
        <v>1</v>
      </c>
      <c r="AK41" s="43">
        <v>1</v>
      </c>
      <c r="AL41" s="43">
        <v>1</v>
      </c>
      <c r="AM41" s="43">
        <v>99</v>
      </c>
      <c r="AN41" s="43">
        <v>1</v>
      </c>
      <c r="AO41" s="43">
        <v>1</v>
      </c>
      <c r="AP41" s="43">
        <v>1</v>
      </c>
      <c r="AQ41" s="43">
        <v>1</v>
      </c>
      <c r="AR41" s="43">
        <v>1</v>
      </c>
      <c r="AS41" s="43">
        <v>1</v>
      </c>
      <c r="AT41" s="43">
        <v>1</v>
      </c>
      <c r="AU41" s="43">
        <v>1</v>
      </c>
      <c r="AV41" s="43">
        <v>1</v>
      </c>
      <c r="AW41" s="43">
        <v>1</v>
      </c>
      <c r="AX41" s="43">
        <v>1</v>
      </c>
      <c r="AY41" s="43">
        <v>1</v>
      </c>
      <c r="AZ41" s="43">
        <v>1</v>
      </c>
      <c r="BA41" s="43">
        <v>1</v>
      </c>
      <c r="BB41" s="43">
        <v>99</v>
      </c>
      <c r="BC41" s="43">
        <v>99</v>
      </c>
      <c r="BD41" s="43">
        <v>99</v>
      </c>
      <c r="BE41" s="43">
        <v>0</v>
      </c>
      <c r="BF41" s="43">
        <v>99</v>
      </c>
      <c r="BG41" s="43">
        <v>1</v>
      </c>
      <c r="BH41" s="43">
        <v>1</v>
      </c>
      <c r="BI41" s="43">
        <v>1</v>
      </c>
      <c r="BJ41" s="43">
        <v>1</v>
      </c>
      <c r="BK41" s="43">
        <v>1</v>
      </c>
      <c r="BL41" s="43">
        <v>1</v>
      </c>
      <c r="BM41" s="43">
        <v>1</v>
      </c>
      <c r="BN41" s="43">
        <v>99</v>
      </c>
      <c r="BO41" s="43">
        <v>99</v>
      </c>
      <c r="BP41" s="43">
        <v>99</v>
      </c>
      <c r="BQ41" s="43">
        <v>99</v>
      </c>
      <c r="BR41" s="43">
        <v>99</v>
      </c>
      <c r="BS41" s="43">
        <v>99</v>
      </c>
      <c r="BT41" s="43">
        <v>1</v>
      </c>
      <c r="BU41" s="43">
        <v>1</v>
      </c>
      <c r="BV41" s="43">
        <v>1</v>
      </c>
      <c r="BW41" s="40">
        <v>1</v>
      </c>
      <c r="BX41" s="40">
        <v>1</v>
      </c>
      <c r="BY41" s="40">
        <v>1</v>
      </c>
      <c r="BZ41" s="40">
        <v>1</v>
      </c>
      <c r="CA41" s="40">
        <v>1</v>
      </c>
      <c r="CB41" s="40">
        <v>1</v>
      </c>
      <c r="CC41" s="44">
        <v>1</v>
      </c>
      <c r="CD41" s="44">
        <v>1</v>
      </c>
      <c r="CE41" s="44">
        <v>1</v>
      </c>
      <c r="CF41" s="44">
        <v>1</v>
      </c>
      <c r="CG41" s="44">
        <v>1</v>
      </c>
      <c r="CH41" s="40">
        <v>1</v>
      </c>
      <c r="CI41" s="40">
        <v>0</v>
      </c>
      <c r="CJ41" s="40">
        <v>1</v>
      </c>
      <c r="CK41" s="40">
        <v>0</v>
      </c>
      <c r="CL41" s="40">
        <v>1</v>
      </c>
      <c r="CM41" s="40">
        <v>0</v>
      </c>
      <c r="CN41" s="40">
        <v>1</v>
      </c>
      <c r="CO41" s="40">
        <v>0</v>
      </c>
      <c r="CP41" s="40">
        <v>1</v>
      </c>
      <c r="CQ41" s="40">
        <v>1</v>
      </c>
      <c r="CR41" s="40">
        <v>1</v>
      </c>
      <c r="CS41" s="42"/>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row>
    <row r="42" spans="1:124" s="3" customFormat="1" ht="72" x14ac:dyDescent="0.35">
      <c r="A42" s="40"/>
      <c r="B42" s="41">
        <v>2</v>
      </c>
      <c r="C42" s="42" t="s">
        <v>202</v>
      </c>
      <c r="D42" s="41">
        <v>40</v>
      </c>
      <c r="E42" s="82" t="s">
        <v>255</v>
      </c>
      <c r="F42" s="42">
        <v>1064</v>
      </c>
      <c r="G42" s="42"/>
      <c r="H42" s="42">
        <v>5</v>
      </c>
      <c r="I42" s="42">
        <v>2</v>
      </c>
      <c r="J42" s="43">
        <v>1</v>
      </c>
      <c r="K42" s="43">
        <v>1</v>
      </c>
      <c r="L42" s="43">
        <v>1</v>
      </c>
      <c r="M42" s="43">
        <v>1</v>
      </c>
      <c r="N42" s="43">
        <v>1</v>
      </c>
      <c r="O42" s="43">
        <v>1</v>
      </c>
      <c r="P42" s="43">
        <v>1</v>
      </c>
      <c r="Q42" s="43">
        <v>1</v>
      </c>
      <c r="R42" s="43">
        <v>1</v>
      </c>
      <c r="S42" s="43">
        <v>1</v>
      </c>
      <c r="T42" s="43">
        <v>1</v>
      </c>
      <c r="U42" s="43">
        <v>99</v>
      </c>
      <c r="V42" s="43">
        <v>1</v>
      </c>
      <c r="W42" s="43">
        <v>1</v>
      </c>
      <c r="X42" s="43">
        <v>1</v>
      </c>
      <c r="Y42" s="43">
        <v>1</v>
      </c>
      <c r="Z42" s="43">
        <v>1</v>
      </c>
      <c r="AA42" s="43">
        <v>1</v>
      </c>
      <c r="AB42" s="43">
        <v>1</v>
      </c>
      <c r="AC42" s="43">
        <v>1</v>
      </c>
      <c r="AD42" s="43">
        <v>1</v>
      </c>
      <c r="AE42" s="43">
        <v>1</v>
      </c>
      <c r="AF42" s="43">
        <v>1</v>
      </c>
      <c r="AG42" s="43">
        <v>1</v>
      </c>
      <c r="AH42" s="43">
        <v>1</v>
      </c>
      <c r="AI42" s="43">
        <v>1</v>
      </c>
      <c r="AJ42" s="43">
        <v>1</v>
      </c>
      <c r="AK42" s="43">
        <v>1</v>
      </c>
      <c r="AL42" s="43">
        <v>1</v>
      </c>
      <c r="AM42" s="43">
        <v>1</v>
      </c>
      <c r="AN42" s="43">
        <v>1</v>
      </c>
      <c r="AO42" s="43">
        <v>1</v>
      </c>
      <c r="AP42" s="43">
        <v>1</v>
      </c>
      <c r="AQ42" s="43">
        <v>1</v>
      </c>
      <c r="AR42" s="43">
        <v>1</v>
      </c>
      <c r="AS42" s="43">
        <v>1</v>
      </c>
      <c r="AT42" s="43">
        <v>1</v>
      </c>
      <c r="AU42" s="43">
        <v>0</v>
      </c>
      <c r="AV42" s="43">
        <v>1</v>
      </c>
      <c r="AW42" s="43">
        <v>1</v>
      </c>
      <c r="AX42" s="43">
        <v>1</v>
      </c>
      <c r="AY42" s="43">
        <v>1</v>
      </c>
      <c r="AZ42" s="43">
        <v>1</v>
      </c>
      <c r="BA42" s="43">
        <v>1</v>
      </c>
      <c r="BB42" s="43">
        <v>99</v>
      </c>
      <c r="BC42" s="43">
        <v>99</v>
      </c>
      <c r="BD42" s="43">
        <v>99</v>
      </c>
      <c r="BE42" s="43">
        <v>1</v>
      </c>
      <c r="BF42" s="43">
        <v>99</v>
      </c>
      <c r="BG42" s="43">
        <v>1</v>
      </c>
      <c r="BH42" s="43">
        <v>1</v>
      </c>
      <c r="BI42" s="43">
        <v>1</v>
      </c>
      <c r="BJ42" s="43">
        <v>1</v>
      </c>
      <c r="BK42" s="43">
        <v>1</v>
      </c>
      <c r="BL42" s="43">
        <v>1</v>
      </c>
      <c r="BM42" s="43">
        <v>1</v>
      </c>
      <c r="BN42" s="43">
        <v>99</v>
      </c>
      <c r="BO42" s="43">
        <v>1</v>
      </c>
      <c r="BP42" s="43">
        <v>99</v>
      </c>
      <c r="BQ42" s="43">
        <v>1</v>
      </c>
      <c r="BR42" s="43">
        <v>99</v>
      </c>
      <c r="BS42" s="43">
        <v>99</v>
      </c>
      <c r="BT42" s="43">
        <v>1</v>
      </c>
      <c r="BU42" s="43">
        <v>1</v>
      </c>
      <c r="BV42" s="43">
        <v>1</v>
      </c>
      <c r="BW42" s="40">
        <v>1</v>
      </c>
      <c r="BX42" s="40">
        <v>1</v>
      </c>
      <c r="BY42" s="40">
        <v>1</v>
      </c>
      <c r="BZ42" s="40">
        <v>0</v>
      </c>
      <c r="CA42" s="40">
        <v>1</v>
      </c>
      <c r="CB42" s="40">
        <v>1</v>
      </c>
      <c r="CC42" s="44">
        <v>1</v>
      </c>
      <c r="CD42" s="44">
        <v>1</v>
      </c>
      <c r="CE42" s="44">
        <v>1</v>
      </c>
      <c r="CF42" s="44">
        <v>1</v>
      </c>
      <c r="CG42" s="44">
        <v>1</v>
      </c>
      <c r="CH42" s="40">
        <v>0</v>
      </c>
      <c r="CI42" s="40">
        <v>1</v>
      </c>
      <c r="CJ42" s="40">
        <v>0</v>
      </c>
      <c r="CK42" s="40">
        <v>0</v>
      </c>
      <c r="CL42" s="40">
        <v>0</v>
      </c>
      <c r="CM42" s="40">
        <v>0</v>
      </c>
      <c r="CN42" s="40">
        <v>1</v>
      </c>
      <c r="CO42" s="40">
        <v>0</v>
      </c>
      <c r="CP42" s="40">
        <v>1</v>
      </c>
      <c r="CQ42" s="40">
        <v>1</v>
      </c>
      <c r="CR42" s="40">
        <v>1</v>
      </c>
      <c r="CS42" s="42" t="s">
        <v>256</v>
      </c>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row>
    <row r="43" spans="1:124" s="3" customFormat="1" ht="72" x14ac:dyDescent="0.35">
      <c r="A43" s="40"/>
      <c r="B43" s="41">
        <v>2</v>
      </c>
      <c r="C43" s="42" t="s">
        <v>202</v>
      </c>
      <c r="D43" s="41">
        <v>41</v>
      </c>
      <c r="E43" s="82" t="s">
        <v>257</v>
      </c>
      <c r="F43" s="42">
        <v>605</v>
      </c>
      <c r="G43" s="42"/>
      <c r="H43" s="42">
        <v>7</v>
      </c>
      <c r="I43" s="42">
        <v>2</v>
      </c>
      <c r="J43" s="43">
        <v>1</v>
      </c>
      <c r="K43" s="43">
        <v>1</v>
      </c>
      <c r="L43" s="43">
        <v>1</v>
      </c>
      <c r="M43" s="43">
        <v>1</v>
      </c>
      <c r="N43" s="43">
        <v>1</v>
      </c>
      <c r="O43" s="43">
        <v>1</v>
      </c>
      <c r="P43" s="43">
        <v>1</v>
      </c>
      <c r="Q43" s="43">
        <v>1</v>
      </c>
      <c r="R43" s="43">
        <v>1</v>
      </c>
      <c r="S43" s="43">
        <v>1</v>
      </c>
      <c r="T43" s="43">
        <v>1</v>
      </c>
      <c r="U43" s="43">
        <v>99</v>
      </c>
      <c r="V43" s="43">
        <v>1</v>
      </c>
      <c r="W43" s="43">
        <v>1</v>
      </c>
      <c r="X43" s="43">
        <v>1</v>
      </c>
      <c r="Y43" s="43">
        <v>1</v>
      </c>
      <c r="Z43" s="43">
        <v>1</v>
      </c>
      <c r="AA43" s="43">
        <v>1</v>
      </c>
      <c r="AB43" s="43">
        <v>1</v>
      </c>
      <c r="AC43" s="43">
        <v>1</v>
      </c>
      <c r="AD43" s="43">
        <v>1</v>
      </c>
      <c r="AE43" s="43">
        <v>1</v>
      </c>
      <c r="AF43" s="43">
        <v>1</v>
      </c>
      <c r="AG43" s="43">
        <v>1</v>
      </c>
      <c r="AH43" s="43">
        <v>1</v>
      </c>
      <c r="AI43" s="43">
        <v>1</v>
      </c>
      <c r="AJ43" s="43">
        <v>1</v>
      </c>
      <c r="AK43" s="43">
        <v>1</v>
      </c>
      <c r="AL43" s="43">
        <v>1</v>
      </c>
      <c r="AM43" s="43">
        <v>1</v>
      </c>
      <c r="AN43" s="43">
        <v>1</v>
      </c>
      <c r="AO43" s="43">
        <v>1</v>
      </c>
      <c r="AP43" s="43">
        <v>1</v>
      </c>
      <c r="AQ43" s="43">
        <v>1</v>
      </c>
      <c r="AR43" s="43">
        <v>1</v>
      </c>
      <c r="AS43" s="43">
        <v>1</v>
      </c>
      <c r="AT43" s="43">
        <v>1</v>
      </c>
      <c r="AU43" s="43">
        <v>1</v>
      </c>
      <c r="AV43" s="43">
        <v>1</v>
      </c>
      <c r="AW43" s="43">
        <v>1</v>
      </c>
      <c r="AX43" s="43">
        <v>1</v>
      </c>
      <c r="AY43" s="43">
        <v>1</v>
      </c>
      <c r="AZ43" s="43">
        <v>1</v>
      </c>
      <c r="BA43" s="43">
        <v>1</v>
      </c>
      <c r="BB43" s="43">
        <v>99</v>
      </c>
      <c r="BC43" s="43">
        <v>99</v>
      </c>
      <c r="BD43" s="43">
        <v>99</v>
      </c>
      <c r="BE43" s="43">
        <v>1</v>
      </c>
      <c r="BF43" s="43">
        <v>99</v>
      </c>
      <c r="BG43" s="43">
        <v>1</v>
      </c>
      <c r="BH43" s="43">
        <v>1</v>
      </c>
      <c r="BI43" s="43">
        <v>1</v>
      </c>
      <c r="BJ43" s="43">
        <v>1</v>
      </c>
      <c r="BK43" s="43">
        <v>1</v>
      </c>
      <c r="BL43" s="43">
        <v>1</v>
      </c>
      <c r="BM43" s="43">
        <v>1</v>
      </c>
      <c r="BN43" s="43">
        <v>1</v>
      </c>
      <c r="BO43" s="43">
        <v>1</v>
      </c>
      <c r="BP43" s="43">
        <v>1</v>
      </c>
      <c r="BQ43" s="43">
        <v>1</v>
      </c>
      <c r="BR43" s="43">
        <v>99</v>
      </c>
      <c r="BS43" s="43">
        <v>99</v>
      </c>
      <c r="BT43" s="43">
        <v>1</v>
      </c>
      <c r="BU43" s="43">
        <v>1</v>
      </c>
      <c r="BV43" s="43">
        <v>1</v>
      </c>
      <c r="BW43" s="40">
        <v>1</v>
      </c>
      <c r="BX43" s="40">
        <v>1</v>
      </c>
      <c r="BY43" s="40">
        <v>1</v>
      </c>
      <c r="BZ43" s="40">
        <v>1</v>
      </c>
      <c r="CA43" s="40">
        <v>1</v>
      </c>
      <c r="CB43" s="40">
        <v>1</v>
      </c>
      <c r="CC43" s="44">
        <v>1</v>
      </c>
      <c r="CD43" s="44">
        <v>1</v>
      </c>
      <c r="CE43" s="44">
        <v>1</v>
      </c>
      <c r="CF43" s="44">
        <v>1</v>
      </c>
      <c r="CG43" s="44">
        <v>1</v>
      </c>
      <c r="CH43" s="40">
        <v>0</v>
      </c>
      <c r="CI43" s="40">
        <v>0</v>
      </c>
      <c r="CJ43" s="40">
        <v>0</v>
      </c>
      <c r="CK43" s="40">
        <v>0</v>
      </c>
      <c r="CL43" s="40">
        <v>0</v>
      </c>
      <c r="CM43" s="40">
        <v>0</v>
      </c>
      <c r="CN43" s="40">
        <v>1</v>
      </c>
      <c r="CO43" s="40">
        <v>0</v>
      </c>
      <c r="CP43" s="40">
        <v>1</v>
      </c>
      <c r="CQ43" s="40">
        <v>1</v>
      </c>
      <c r="CR43" s="40">
        <v>1</v>
      </c>
      <c r="CS43" s="42"/>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row>
    <row r="44" spans="1:124" s="3" customFormat="1" ht="72" x14ac:dyDescent="0.35">
      <c r="A44" s="40"/>
      <c r="B44" s="41">
        <v>2</v>
      </c>
      <c r="C44" s="42" t="s">
        <v>202</v>
      </c>
      <c r="D44" s="41">
        <v>42</v>
      </c>
      <c r="E44" s="82" t="s">
        <v>258</v>
      </c>
      <c r="F44" s="42">
        <v>1127</v>
      </c>
      <c r="G44" s="42"/>
      <c r="H44" s="42">
        <v>0</v>
      </c>
      <c r="I44" s="42">
        <v>2</v>
      </c>
      <c r="J44" s="43">
        <v>1</v>
      </c>
      <c r="K44" s="43">
        <v>1</v>
      </c>
      <c r="L44" s="43">
        <v>1</v>
      </c>
      <c r="M44" s="43">
        <v>1</v>
      </c>
      <c r="N44" s="43">
        <v>1</v>
      </c>
      <c r="O44" s="43">
        <v>1</v>
      </c>
      <c r="P44" s="43">
        <v>1</v>
      </c>
      <c r="Q44" s="43">
        <v>1</v>
      </c>
      <c r="R44" s="43">
        <v>1</v>
      </c>
      <c r="S44" s="43">
        <v>1</v>
      </c>
      <c r="T44" s="43">
        <v>1</v>
      </c>
      <c r="U44" s="43">
        <v>99</v>
      </c>
      <c r="V44" s="43">
        <v>1</v>
      </c>
      <c r="W44" s="43">
        <v>1</v>
      </c>
      <c r="X44" s="43">
        <v>1</v>
      </c>
      <c r="Y44" s="43">
        <v>1</v>
      </c>
      <c r="Z44" s="43">
        <v>1</v>
      </c>
      <c r="AA44" s="43">
        <v>1</v>
      </c>
      <c r="AB44" s="43">
        <v>1</v>
      </c>
      <c r="AC44" s="43">
        <v>1</v>
      </c>
      <c r="AD44" s="43">
        <v>1</v>
      </c>
      <c r="AE44" s="43">
        <v>99</v>
      </c>
      <c r="AF44" s="43">
        <v>1</v>
      </c>
      <c r="AG44" s="43">
        <v>1</v>
      </c>
      <c r="AH44" s="43">
        <v>1</v>
      </c>
      <c r="AI44" s="43">
        <v>1</v>
      </c>
      <c r="AJ44" s="43">
        <v>1</v>
      </c>
      <c r="AK44" s="43">
        <v>1</v>
      </c>
      <c r="AL44" s="43">
        <v>1</v>
      </c>
      <c r="AM44" s="43">
        <v>1</v>
      </c>
      <c r="AN44" s="43">
        <v>1</v>
      </c>
      <c r="AO44" s="43">
        <v>1</v>
      </c>
      <c r="AP44" s="43">
        <v>1</v>
      </c>
      <c r="AQ44" s="43">
        <v>1</v>
      </c>
      <c r="AR44" s="43">
        <v>1</v>
      </c>
      <c r="AS44" s="43">
        <v>1</v>
      </c>
      <c r="AT44" s="43">
        <v>1</v>
      </c>
      <c r="AU44" s="43">
        <v>1</v>
      </c>
      <c r="AV44" s="43">
        <v>1</v>
      </c>
      <c r="AW44" s="43">
        <v>1</v>
      </c>
      <c r="AX44" s="43">
        <v>1</v>
      </c>
      <c r="AY44" s="43">
        <v>1</v>
      </c>
      <c r="AZ44" s="43">
        <v>1</v>
      </c>
      <c r="BA44" s="43">
        <v>1</v>
      </c>
      <c r="BB44" s="43">
        <v>99</v>
      </c>
      <c r="BC44" s="43">
        <v>99</v>
      </c>
      <c r="BD44" s="43">
        <v>99</v>
      </c>
      <c r="BE44" s="43">
        <v>0</v>
      </c>
      <c r="BF44" s="43">
        <v>99</v>
      </c>
      <c r="BG44" s="43">
        <v>1</v>
      </c>
      <c r="BH44" s="43">
        <v>1</v>
      </c>
      <c r="BI44" s="43">
        <v>1</v>
      </c>
      <c r="BJ44" s="43">
        <v>1</v>
      </c>
      <c r="BK44" s="43">
        <v>1</v>
      </c>
      <c r="BL44" s="43">
        <v>1</v>
      </c>
      <c r="BM44" s="43">
        <v>1</v>
      </c>
      <c r="BN44" s="43">
        <v>1</v>
      </c>
      <c r="BO44" s="43">
        <v>1</v>
      </c>
      <c r="BP44" s="43">
        <v>99</v>
      </c>
      <c r="BQ44" s="43">
        <v>99</v>
      </c>
      <c r="BR44" s="43">
        <v>99</v>
      </c>
      <c r="BS44" s="43">
        <v>99</v>
      </c>
      <c r="BT44" s="43">
        <v>1</v>
      </c>
      <c r="BU44" s="43">
        <v>1</v>
      </c>
      <c r="BV44" s="43">
        <v>1</v>
      </c>
      <c r="BW44" s="40">
        <v>1</v>
      </c>
      <c r="BX44" s="40">
        <v>1</v>
      </c>
      <c r="BY44" s="40">
        <v>1</v>
      </c>
      <c r="BZ44" s="40">
        <v>0</v>
      </c>
      <c r="CA44" s="40">
        <v>1</v>
      </c>
      <c r="CB44" s="40">
        <v>1</v>
      </c>
      <c r="CC44" s="44">
        <v>1</v>
      </c>
      <c r="CD44" s="44">
        <v>1</v>
      </c>
      <c r="CE44" s="44">
        <v>1</v>
      </c>
      <c r="CF44" s="44">
        <v>1</v>
      </c>
      <c r="CG44" s="44">
        <v>1</v>
      </c>
      <c r="CH44" s="40">
        <v>0</v>
      </c>
      <c r="CI44" s="40">
        <v>0</v>
      </c>
      <c r="CJ44" s="40">
        <v>0</v>
      </c>
      <c r="CK44" s="40">
        <v>0</v>
      </c>
      <c r="CL44" s="40">
        <v>0</v>
      </c>
      <c r="CM44" s="40">
        <v>0</v>
      </c>
      <c r="CN44" s="40">
        <v>1</v>
      </c>
      <c r="CO44" s="40">
        <v>1</v>
      </c>
      <c r="CP44" s="40">
        <v>1</v>
      </c>
      <c r="CQ44" s="40">
        <v>0</v>
      </c>
      <c r="CR44" s="40">
        <v>1</v>
      </c>
      <c r="CS44" s="42" t="s">
        <v>259</v>
      </c>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row>
    <row r="45" spans="1:124" s="3" customFormat="1" ht="72" x14ac:dyDescent="0.35">
      <c r="A45" s="40"/>
      <c r="B45" s="41">
        <v>2</v>
      </c>
      <c r="C45" s="42" t="s">
        <v>202</v>
      </c>
      <c r="D45" s="41">
        <v>43</v>
      </c>
      <c r="E45" s="82" t="s">
        <v>260</v>
      </c>
      <c r="F45" s="42">
        <v>850</v>
      </c>
      <c r="G45" s="42"/>
      <c r="H45" s="42">
        <v>13</v>
      </c>
      <c r="I45" s="42">
        <v>2</v>
      </c>
      <c r="J45" s="43">
        <v>1</v>
      </c>
      <c r="K45" s="43">
        <v>1</v>
      </c>
      <c r="L45" s="43">
        <v>1</v>
      </c>
      <c r="M45" s="43">
        <v>1</v>
      </c>
      <c r="N45" s="43">
        <v>1</v>
      </c>
      <c r="O45" s="43">
        <v>1</v>
      </c>
      <c r="P45" s="43">
        <v>1</v>
      </c>
      <c r="Q45" s="43">
        <v>1</v>
      </c>
      <c r="R45" s="43">
        <v>1</v>
      </c>
      <c r="S45" s="43">
        <v>1</v>
      </c>
      <c r="T45" s="43">
        <v>1</v>
      </c>
      <c r="U45" s="43">
        <v>99</v>
      </c>
      <c r="V45" s="43">
        <v>1</v>
      </c>
      <c r="W45" s="43">
        <v>1</v>
      </c>
      <c r="X45" s="43">
        <v>1</v>
      </c>
      <c r="Y45" s="43">
        <v>1</v>
      </c>
      <c r="Z45" s="43">
        <v>1</v>
      </c>
      <c r="AA45" s="43">
        <v>1</v>
      </c>
      <c r="AB45" s="43">
        <v>1</v>
      </c>
      <c r="AC45" s="43">
        <v>1</v>
      </c>
      <c r="AD45" s="43">
        <v>1</v>
      </c>
      <c r="AE45" s="43">
        <v>99</v>
      </c>
      <c r="AF45" s="43">
        <v>1</v>
      </c>
      <c r="AG45" s="43">
        <v>1</v>
      </c>
      <c r="AH45" s="43">
        <v>1</v>
      </c>
      <c r="AI45" s="43">
        <v>1</v>
      </c>
      <c r="AJ45" s="43">
        <v>1</v>
      </c>
      <c r="AK45" s="43">
        <v>1</v>
      </c>
      <c r="AL45" s="43">
        <v>1</v>
      </c>
      <c r="AM45" s="43">
        <v>1</v>
      </c>
      <c r="AN45" s="43">
        <v>1</v>
      </c>
      <c r="AO45" s="43">
        <v>1</v>
      </c>
      <c r="AP45" s="43">
        <v>1</v>
      </c>
      <c r="AQ45" s="43">
        <v>1</v>
      </c>
      <c r="AR45" s="43">
        <v>1</v>
      </c>
      <c r="AS45" s="43">
        <v>1</v>
      </c>
      <c r="AT45" s="43">
        <v>1</v>
      </c>
      <c r="AU45" s="43">
        <v>1</v>
      </c>
      <c r="AV45" s="43">
        <v>1</v>
      </c>
      <c r="AW45" s="43">
        <v>1</v>
      </c>
      <c r="AX45" s="43">
        <v>1</v>
      </c>
      <c r="AY45" s="43">
        <v>1</v>
      </c>
      <c r="AZ45" s="43">
        <v>1</v>
      </c>
      <c r="BA45" s="43">
        <v>1</v>
      </c>
      <c r="BB45" s="43">
        <v>99</v>
      </c>
      <c r="BC45" s="43">
        <v>99</v>
      </c>
      <c r="BD45" s="43">
        <v>99</v>
      </c>
      <c r="BE45" s="43">
        <v>0</v>
      </c>
      <c r="BF45" s="43">
        <v>99</v>
      </c>
      <c r="BG45" s="43">
        <v>99</v>
      </c>
      <c r="BH45" s="43">
        <v>1</v>
      </c>
      <c r="BI45" s="43">
        <v>1</v>
      </c>
      <c r="BJ45" s="43">
        <v>1</v>
      </c>
      <c r="BK45" s="43">
        <v>1</v>
      </c>
      <c r="BL45" s="43">
        <v>1</v>
      </c>
      <c r="BM45" s="43">
        <v>1</v>
      </c>
      <c r="BN45" s="43">
        <v>99</v>
      </c>
      <c r="BO45" s="43">
        <v>1</v>
      </c>
      <c r="BP45" s="43">
        <v>1</v>
      </c>
      <c r="BQ45" s="43">
        <v>1</v>
      </c>
      <c r="BR45" s="43">
        <v>99</v>
      </c>
      <c r="BS45" s="43">
        <v>99</v>
      </c>
      <c r="BT45" s="43">
        <v>1</v>
      </c>
      <c r="BU45" s="43">
        <v>1</v>
      </c>
      <c r="BV45" s="43">
        <v>1</v>
      </c>
      <c r="BW45" s="40">
        <v>1</v>
      </c>
      <c r="BX45" s="40">
        <v>1</v>
      </c>
      <c r="BY45" s="40">
        <v>0</v>
      </c>
      <c r="BZ45" s="40">
        <v>1</v>
      </c>
      <c r="CA45" s="40">
        <v>0</v>
      </c>
      <c r="CB45" s="40">
        <v>1</v>
      </c>
      <c r="CC45" s="44">
        <v>1</v>
      </c>
      <c r="CD45" s="44">
        <v>1</v>
      </c>
      <c r="CE45" s="44">
        <v>1</v>
      </c>
      <c r="CF45" s="44">
        <v>1</v>
      </c>
      <c r="CG45" s="44">
        <v>1</v>
      </c>
      <c r="CH45" s="40">
        <v>1</v>
      </c>
      <c r="CI45" s="40">
        <v>0</v>
      </c>
      <c r="CJ45" s="40">
        <v>1</v>
      </c>
      <c r="CK45" s="40">
        <v>0</v>
      </c>
      <c r="CL45" s="40">
        <v>1</v>
      </c>
      <c r="CM45" s="40">
        <v>1</v>
      </c>
      <c r="CN45" s="40">
        <v>1</v>
      </c>
      <c r="CO45" s="40">
        <v>0</v>
      </c>
      <c r="CP45" s="40">
        <v>1</v>
      </c>
      <c r="CQ45" s="40">
        <v>1</v>
      </c>
      <c r="CR45" s="40">
        <v>1</v>
      </c>
      <c r="CS45" s="42"/>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row>
    <row r="46" spans="1:124" s="3" customFormat="1" ht="72" x14ac:dyDescent="0.35">
      <c r="A46" s="40"/>
      <c r="B46" s="41">
        <v>2</v>
      </c>
      <c r="C46" s="42" t="s">
        <v>202</v>
      </c>
      <c r="D46" s="41">
        <v>44</v>
      </c>
      <c r="E46" s="82" t="s">
        <v>261</v>
      </c>
      <c r="F46" s="42">
        <v>871</v>
      </c>
      <c r="G46" s="42"/>
      <c r="H46" s="42">
        <v>12</v>
      </c>
      <c r="I46" s="42">
        <v>2</v>
      </c>
      <c r="J46" s="43">
        <v>1</v>
      </c>
      <c r="K46" s="43">
        <v>1</v>
      </c>
      <c r="L46" s="43">
        <v>1</v>
      </c>
      <c r="M46" s="43">
        <v>1</v>
      </c>
      <c r="N46" s="43">
        <v>1</v>
      </c>
      <c r="O46" s="43">
        <v>1</v>
      </c>
      <c r="P46" s="43">
        <v>1</v>
      </c>
      <c r="Q46" s="43">
        <v>1</v>
      </c>
      <c r="R46" s="43">
        <v>1</v>
      </c>
      <c r="S46" s="43">
        <v>1</v>
      </c>
      <c r="T46" s="43">
        <v>1</v>
      </c>
      <c r="U46" s="43">
        <v>99</v>
      </c>
      <c r="V46" s="43">
        <v>1</v>
      </c>
      <c r="W46" s="43">
        <v>1</v>
      </c>
      <c r="X46" s="43">
        <v>1</v>
      </c>
      <c r="Y46" s="43">
        <v>1</v>
      </c>
      <c r="Z46" s="43">
        <v>1</v>
      </c>
      <c r="AA46" s="43">
        <v>1</v>
      </c>
      <c r="AB46" s="43">
        <v>1</v>
      </c>
      <c r="AC46" s="43">
        <v>1</v>
      </c>
      <c r="AD46" s="43">
        <v>1</v>
      </c>
      <c r="AE46" s="43">
        <v>1</v>
      </c>
      <c r="AF46" s="43">
        <v>1</v>
      </c>
      <c r="AG46" s="43">
        <v>1</v>
      </c>
      <c r="AH46" s="43">
        <v>1</v>
      </c>
      <c r="AI46" s="43">
        <v>1</v>
      </c>
      <c r="AJ46" s="43">
        <v>1</v>
      </c>
      <c r="AK46" s="43">
        <v>1</v>
      </c>
      <c r="AL46" s="43">
        <v>1</v>
      </c>
      <c r="AM46" s="43">
        <v>1</v>
      </c>
      <c r="AN46" s="43">
        <v>1</v>
      </c>
      <c r="AO46" s="43">
        <v>1</v>
      </c>
      <c r="AP46" s="43">
        <v>1</v>
      </c>
      <c r="AQ46" s="43">
        <v>1</v>
      </c>
      <c r="AR46" s="43">
        <v>1</v>
      </c>
      <c r="AS46" s="43">
        <v>1</v>
      </c>
      <c r="AT46" s="43">
        <v>1</v>
      </c>
      <c r="AU46" s="43">
        <v>1</v>
      </c>
      <c r="AV46" s="43">
        <v>1</v>
      </c>
      <c r="AW46" s="43">
        <v>1</v>
      </c>
      <c r="AX46" s="43">
        <v>1</v>
      </c>
      <c r="AY46" s="43">
        <v>1</v>
      </c>
      <c r="AZ46" s="43">
        <v>1</v>
      </c>
      <c r="BA46" s="43">
        <v>1</v>
      </c>
      <c r="BB46" s="43">
        <v>99</v>
      </c>
      <c r="BC46" s="43">
        <v>99</v>
      </c>
      <c r="BD46" s="43">
        <v>99</v>
      </c>
      <c r="BE46" s="43">
        <v>0</v>
      </c>
      <c r="BF46" s="43">
        <v>99</v>
      </c>
      <c r="BG46" s="43">
        <v>1</v>
      </c>
      <c r="BH46" s="43">
        <v>1</v>
      </c>
      <c r="BI46" s="43">
        <v>1</v>
      </c>
      <c r="BJ46" s="43">
        <v>1</v>
      </c>
      <c r="BK46" s="43">
        <v>1</v>
      </c>
      <c r="BL46" s="43">
        <v>1</v>
      </c>
      <c r="BM46" s="43">
        <v>1</v>
      </c>
      <c r="BN46" s="43">
        <v>1</v>
      </c>
      <c r="BO46" s="43">
        <v>1</v>
      </c>
      <c r="BP46" s="43">
        <v>1</v>
      </c>
      <c r="BQ46" s="43">
        <v>1</v>
      </c>
      <c r="BR46" s="43">
        <v>99</v>
      </c>
      <c r="BS46" s="43">
        <v>99</v>
      </c>
      <c r="BT46" s="43">
        <v>1</v>
      </c>
      <c r="BU46" s="43">
        <v>1</v>
      </c>
      <c r="BV46" s="43">
        <v>1</v>
      </c>
      <c r="BW46" s="40">
        <v>1</v>
      </c>
      <c r="BX46" s="40">
        <v>1</v>
      </c>
      <c r="BY46" s="40">
        <v>1</v>
      </c>
      <c r="BZ46" s="40">
        <v>0</v>
      </c>
      <c r="CA46" s="40">
        <v>1</v>
      </c>
      <c r="CB46" s="40">
        <v>1</v>
      </c>
      <c r="CC46" s="44">
        <v>1</v>
      </c>
      <c r="CD46" s="44">
        <v>1</v>
      </c>
      <c r="CE46" s="44">
        <v>1</v>
      </c>
      <c r="CF46" s="44">
        <v>1</v>
      </c>
      <c r="CG46" s="44">
        <v>1</v>
      </c>
      <c r="CH46" s="40">
        <v>1</v>
      </c>
      <c r="CI46" s="40">
        <v>0</v>
      </c>
      <c r="CJ46" s="40">
        <v>0</v>
      </c>
      <c r="CK46" s="40">
        <v>0</v>
      </c>
      <c r="CL46" s="40">
        <v>0</v>
      </c>
      <c r="CM46" s="40">
        <v>1</v>
      </c>
      <c r="CN46" s="40">
        <v>1</v>
      </c>
      <c r="CO46" s="40">
        <v>0</v>
      </c>
      <c r="CP46" s="40">
        <v>1</v>
      </c>
      <c r="CQ46" s="40">
        <v>0</v>
      </c>
      <c r="CR46" s="40">
        <v>1</v>
      </c>
      <c r="CS46" s="42" t="s">
        <v>262</v>
      </c>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row>
    <row r="47" spans="1:124" s="3" customFormat="1" ht="72" x14ac:dyDescent="0.35">
      <c r="A47" s="40"/>
      <c r="B47" s="41">
        <v>2</v>
      </c>
      <c r="C47" s="42" t="s">
        <v>202</v>
      </c>
      <c r="D47" s="41">
        <v>45</v>
      </c>
      <c r="E47" s="82" t="s">
        <v>263</v>
      </c>
      <c r="F47" s="42">
        <v>830</v>
      </c>
      <c r="G47" s="42"/>
      <c r="H47" s="42">
        <v>17</v>
      </c>
      <c r="I47" s="42">
        <v>2</v>
      </c>
      <c r="J47" s="43">
        <v>1</v>
      </c>
      <c r="K47" s="43">
        <v>1</v>
      </c>
      <c r="L47" s="43">
        <v>1</v>
      </c>
      <c r="M47" s="43">
        <v>1</v>
      </c>
      <c r="N47" s="43">
        <v>1</v>
      </c>
      <c r="O47" s="43">
        <v>1</v>
      </c>
      <c r="P47" s="43">
        <v>1</v>
      </c>
      <c r="Q47" s="43">
        <v>1</v>
      </c>
      <c r="R47" s="43">
        <v>1</v>
      </c>
      <c r="S47" s="43">
        <v>1</v>
      </c>
      <c r="T47" s="43">
        <v>1</v>
      </c>
      <c r="U47" s="43">
        <v>99</v>
      </c>
      <c r="V47" s="43">
        <v>1</v>
      </c>
      <c r="W47" s="43">
        <v>1</v>
      </c>
      <c r="X47" s="43">
        <v>1</v>
      </c>
      <c r="Y47" s="43">
        <v>1</v>
      </c>
      <c r="Z47" s="43">
        <v>1</v>
      </c>
      <c r="AA47" s="43">
        <v>1</v>
      </c>
      <c r="AB47" s="43">
        <v>1</v>
      </c>
      <c r="AC47" s="43">
        <v>1</v>
      </c>
      <c r="AD47" s="43">
        <v>1</v>
      </c>
      <c r="AE47" s="43">
        <v>99</v>
      </c>
      <c r="AF47" s="43">
        <v>1</v>
      </c>
      <c r="AG47" s="43">
        <v>1</v>
      </c>
      <c r="AH47" s="43">
        <v>1</v>
      </c>
      <c r="AI47" s="43">
        <v>1</v>
      </c>
      <c r="AJ47" s="43">
        <v>1</v>
      </c>
      <c r="AK47" s="43">
        <v>1</v>
      </c>
      <c r="AL47" s="43">
        <v>1</v>
      </c>
      <c r="AM47" s="43">
        <v>1</v>
      </c>
      <c r="AN47" s="43">
        <v>99</v>
      </c>
      <c r="AO47" s="43">
        <v>1</v>
      </c>
      <c r="AP47" s="43">
        <v>1</v>
      </c>
      <c r="AQ47" s="43">
        <v>1</v>
      </c>
      <c r="AR47" s="43">
        <v>1</v>
      </c>
      <c r="AS47" s="43">
        <v>1</v>
      </c>
      <c r="AT47" s="43">
        <v>1</v>
      </c>
      <c r="AU47" s="43">
        <v>99</v>
      </c>
      <c r="AV47" s="43">
        <v>1</v>
      </c>
      <c r="AW47" s="43">
        <v>1</v>
      </c>
      <c r="AX47" s="43">
        <v>1</v>
      </c>
      <c r="AY47" s="43">
        <v>1</v>
      </c>
      <c r="AZ47" s="43">
        <v>1</v>
      </c>
      <c r="BA47" s="43">
        <v>0</v>
      </c>
      <c r="BB47" s="43">
        <v>99</v>
      </c>
      <c r="BC47" s="43">
        <v>99</v>
      </c>
      <c r="BD47" s="43">
        <v>99</v>
      </c>
      <c r="BE47" s="43">
        <v>0</v>
      </c>
      <c r="BF47" s="43">
        <v>99</v>
      </c>
      <c r="BG47" s="43">
        <v>1</v>
      </c>
      <c r="BH47" s="43">
        <v>1</v>
      </c>
      <c r="BI47" s="43">
        <v>1</v>
      </c>
      <c r="BJ47" s="43">
        <v>1</v>
      </c>
      <c r="BK47" s="43">
        <v>1</v>
      </c>
      <c r="BL47" s="43">
        <v>1</v>
      </c>
      <c r="BM47" s="43">
        <v>1</v>
      </c>
      <c r="BN47" s="43">
        <v>99</v>
      </c>
      <c r="BO47" s="43">
        <v>1</v>
      </c>
      <c r="BP47" s="43">
        <v>99</v>
      </c>
      <c r="BQ47" s="43">
        <v>99</v>
      </c>
      <c r="BR47" s="43">
        <v>99</v>
      </c>
      <c r="BS47" s="43">
        <v>99</v>
      </c>
      <c r="BT47" s="43">
        <v>1</v>
      </c>
      <c r="BU47" s="43">
        <v>1</v>
      </c>
      <c r="BV47" s="43">
        <v>1</v>
      </c>
      <c r="BW47" s="40">
        <v>1</v>
      </c>
      <c r="BX47" s="40">
        <v>1</v>
      </c>
      <c r="BY47" s="40">
        <v>1</v>
      </c>
      <c r="BZ47" s="40">
        <v>0</v>
      </c>
      <c r="CA47" s="40">
        <v>0</v>
      </c>
      <c r="CB47" s="40">
        <v>1</v>
      </c>
      <c r="CC47" s="44">
        <v>1</v>
      </c>
      <c r="CD47" s="44">
        <v>1</v>
      </c>
      <c r="CE47" s="44">
        <v>1</v>
      </c>
      <c r="CF47" s="44">
        <v>1</v>
      </c>
      <c r="CG47" s="44">
        <v>1</v>
      </c>
      <c r="CH47" s="40">
        <v>1</v>
      </c>
      <c r="CI47" s="40">
        <v>1</v>
      </c>
      <c r="CJ47" s="40">
        <v>0</v>
      </c>
      <c r="CK47" s="40">
        <v>1</v>
      </c>
      <c r="CL47" s="40">
        <v>1</v>
      </c>
      <c r="CM47" s="40">
        <v>0</v>
      </c>
      <c r="CN47" s="40">
        <v>1</v>
      </c>
      <c r="CO47" s="40">
        <v>0</v>
      </c>
      <c r="CP47" s="40">
        <v>1</v>
      </c>
      <c r="CQ47" s="40">
        <v>1</v>
      </c>
      <c r="CR47" s="40">
        <v>1</v>
      </c>
      <c r="CS47" s="42"/>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row>
    <row r="48" spans="1:124" s="3" customFormat="1" ht="72" x14ac:dyDescent="0.35">
      <c r="A48" s="40"/>
      <c r="B48" s="41">
        <v>2</v>
      </c>
      <c r="C48" s="42" t="s">
        <v>202</v>
      </c>
      <c r="D48" s="41">
        <v>46</v>
      </c>
      <c r="E48" s="82" t="s">
        <v>264</v>
      </c>
      <c r="F48" s="42">
        <v>821</v>
      </c>
      <c r="G48" s="42"/>
      <c r="H48" s="42">
        <v>0</v>
      </c>
      <c r="I48" s="42">
        <v>2</v>
      </c>
      <c r="J48" s="43">
        <v>1</v>
      </c>
      <c r="K48" s="43">
        <v>1</v>
      </c>
      <c r="L48" s="43">
        <v>1</v>
      </c>
      <c r="M48" s="43">
        <v>1</v>
      </c>
      <c r="N48" s="43">
        <v>1</v>
      </c>
      <c r="O48" s="43">
        <v>1</v>
      </c>
      <c r="P48" s="43">
        <v>1</v>
      </c>
      <c r="Q48" s="43">
        <v>1</v>
      </c>
      <c r="R48" s="43">
        <v>1</v>
      </c>
      <c r="S48" s="43">
        <v>1</v>
      </c>
      <c r="T48" s="43">
        <v>1</v>
      </c>
      <c r="U48" s="43">
        <v>99</v>
      </c>
      <c r="V48" s="43">
        <v>1</v>
      </c>
      <c r="W48" s="43">
        <v>1</v>
      </c>
      <c r="X48" s="47">
        <v>0</v>
      </c>
      <c r="Y48" s="43">
        <v>1</v>
      </c>
      <c r="Z48" s="43">
        <v>1</v>
      </c>
      <c r="AA48" s="43">
        <v>1</v>
      </c>
      <c r="AB48" s="43">
        <v>1</v>
      </c>
      <c r="AC48" s="43">
        <v>1</v>
      </c>
      <c r="AD48" s="43">
        <v>1</v>
      </c>
      <c r="AE48" s="43">
        <v>1</v>
      </c>
      <c r="AF48" s="43">
        <v>1</v>
      </c>
      <c r="AG48" s="43">
        <v>1</v>
      </c>
      <c r="AH48" s="43">
        <v>1</v>
      </c>
      <c r="AI48" s="43">
        <v>1</v>
      </c>
      <c r="AJ48" s="43">
        <v>1</v>
      </c>
      <c r="AK48" s="43">
        <v>1</v>
      </c>
      <c r="AL48" s="43">
        <v>1</v>
      </c>
      <c r="AM48" s="43">
        <v>1</v>
      </c>
      <c r="AN48" s="43">
        <v>1</v>
      </c>
      <c r="AO48" s="43">
        <v>1</v>
      </c>
      <c r="AP48" s="43">
        <v>1</v>
      </c>
      <c r="AQ48" s="43">
        <v>1</v>
      </c>
      <c r="AR48" s="43">
        <v>1</v>
      </c>
      <c r="AS48" s="43">
        <v>1</v>
      </c>
      <c r="AT48" s="43">
        <v>1</v>
      </c>
      <c r="AU48" s="43">
        <v>99</v>
      </c>
      <c r="AV48" s="43">
        <v>1</v>
      </c>
      <c r="AW48" s="43">
        <v>1</v>
      </c>
      <c r="AX48" s="43">
        <v>1</v>
      </c>
      <c r="AY48" s="43">
        <v>1</v>
      </c>
      <c r="AZ48" s="43">
        <v>1</v>
      </c>
      <c r="BA48" s="43">
        <v>1</v>
      </c>
      <c r="BB48" s="43">
        <v>99</v>
      </c>
      <c r="BC48" s="43">
        <v>99</v>
      </c>
      <c r="BD48" s="43">
        <v>99</v>
      </c>
      <c r="BE48" s="43">
        <v>0</v>
      </c>
      <c r="BF48" s="43">
        <v>99</v>
      </c>
      <c r="BG48" s="43">
        <v>1</v>
      </c>
      <c r="BH48" s="43">
        <v>1</v>
      </c>
      <c r="BI48" s="43">
        <v>1</v>
      </c>
      <c r="BJ48" s="43">
        <v>1</v>
      </c>
      <c r="BK48" s="43">
        <v>1</v>
      </c>
      <c r="BL48" s="43">
        <v>1</v>
      </c>
      <c r="BM48" s="43">
        <v>1</v>
      </c>
      <c r="BN48" s="43">
        <v>1</v>
      </c>
      <c r="BO48" s="43">
        <v>1</v>
      </c>
      <c r="BP48" s="43">
        <v>0</v>
      </c>
      <c r="BQ48" s="43">
        <v>1</v>
      </c>
      <c r="BR48" s="43">
        <v>99</v>
      </c>
      <c r="BS48" s="43">
        <v>99</v>
      </c>
      <c r="BT48" s="43">
        <v>1</v>
      </c>
      <c r="BU48" s="43">
        <v>1</v>
      </c>
      <c r="BV48" s="43">
        <v>1</v>
      </c>
      <c r="BW48" s="40">
        <v>1</v>
      </c>
      <c r="BX48" s="40">
        <v>1</v>
      </c>
      <c r="BY48" s="40">
        <v>1</v>
      </c>
      <c r="BZ48" s="40">
        <v>1</v>
      </c>
      <c r="CA48" s="40">
        <v>1</v>
      </c>
      <c r="CB48" s="40">
        <v>1</v>
      </c>
      <c r="CC48" s="44">
        <v>1</v>
      </c>
      <c r="CD48" s="44">
        <v>1</v>
      </c>
      <c r="CE48" s="44">
        <v>1</v>
      </c>
      <c r="CF48" s="44">
        <v>1</v>
      </c>
      <c r="CG48" s="44">
        <v>1</v>
      </c>
      <c r="CH48" s="40">
        <v>1</v>
      </c>
      <c r="CI48" s="40">
        <v>0</v>
      </c>
      <c r="CJ48" s="40">
        <v>0</v>
      </c>
      <c r="CK48" s="40">
        <v>0</v>
      </c>
      <c r="CL48" s="40">
        <v>0</v>
      </c>
      <c r="CM48" s="40">
        <v>1</v>
      </c>
      <c r="CN48" s="40">
        <v>1</v>
      </c>
      <c r="CO48" s="40">
        <v>0</v>
      </c>
      <c r="CP48" s="40">
        <v>1</v>
      </c>
      <c r="CQ48" s="40">
        <v>0</v>
      </c>
      <c r="CR48" s="40">
        <v>1</v>
      </c>
      <c r="CS48" s="42" t="s">
        <v>265</v>
      </c>
      <c r="CT48" s="45" t="s">
        <v>266</v>
      </c>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row>
    <row r="49" spans="1:124" s="3" customFormat="1" ht="72" x14ac:dyDescent="0.35">
      <c r="A49" s="40"/>
      <c r="B49" s="41">
        <v>2</v>
      </c>
      <c r="C49" s="42" t="s">
        <v>202</v>
      </c>
      <c r="D49" s="41">
        <v>47</v>
      </c>
      <c r="E49" s="82" t="s">
        <v>267</v>
      </c>
      <c r="F49" s="42">
        <v>830</v>
      </c>
      <c r="G49" s="42"/>
      <c r="H49" s="42">
        <v>14</v>
      </c>
      <c r="I49" s="42">
        <v>2</v>
      </c>
      <c r="J49" s="43">
        <v>1</v>
      </c>
      <c r="K49" s="43">
        <v>1</v>
      </c>
      <c r="L49" s="43">
        <v>1</v>
      </c>
      <c r="M49" s="43">
        <v>1</v>
      </c>
      <c r="N49" s="43">
        <v>1</v>
      </c>
      <c r="O49" s="43">
        <v>1</v>
      </c>
      <c r="P49" s="43">
        <v>1</v>
      </c>
      <c r="Q49" s="43">
        <v>1</v>
      </c>
      <c r="R49" s="43">
        <v>1</v>
      </c>
      <c r="S49" s="43">
        <v>1</v>
      </c>
      <c r="T49" s="43">
        <v>1</v>
      </c>
      <c r="U49" s="43">
        <v>99</v>
      </c>
      <c r="V49" s="43">
        <v>1</v>
      </c>
      <c r="W49" s="43">
        <v>1</v>
      </c>
      <c r="X49" s="43">
        <v>1</v>
      </c>
      <c r="Y49" s="43">
        <v>1</v>
      </c>
      <c r="Z49" s="43">
        <v>1</v>
      </c>
      <c r="AA49" s="43">
        <v>1</v>
      </c>
      <c r="AB49" s="43">
        <v>1</v>
      </c>
      <c r="AC49" s="43">
        <v>1</v>
      </c>
      <c r="AD49" s="43">
        <v>1</v>
      </c>
      <c r="AE49" s="43">
        <v>1</v>
      </c>
      <c r="AF49" s="43">
        <v>1</v>
      </c>
      <c r="AG49" s="43">
        <v>1</v>
      </c>
      <c r="AH49" s="43">
        <v>1</v>
      </c>
      <c r="AI49" s="43">
        <v>1</v>
      </c>
      <c r="AJ49" s="43">
        <v>1</v>
      </c>
      <c r="AK49" s="43">
        <v>1</v>
      </c>
      <c r="AL49" s="43">
        <v>1</v>
      </c>
      <c r="AM49" s="43">
        <v>1</v>
      </c>
      <c r="AN49" s="43">
        <v>1</v>
      </c>
      <c r="AO49" s="43">
        <v>1</v>
      </c>
      <c r="AP49" s="43">
        <v>1</v>
      </c>
      <c r="AQ49" s="43">
        <v>1</v>
      </c>
      <c r="AR49" s="43">
        <v>1</v>
      </c>
      <c r="AS49" s="43">
        <v>1</v>
      </c>
      <c r="AT49" s="43">
        <v>1</v>
      </c>
      <c r="AU49" s="43">
        <v>1</v>
      </c>
      <c r="AV49" s="43">
        <v>1</v>
      </c>
      <c r="AW49" s="43">
        <v>1</v>
      </c>
      <c r="AX49" s="43">
        <v>1</v>
      </c>
      <c r="AY49" s="43">
        <v>1</v>
      </c>
      <c r="AZ49" s="43">
        <v>1</v>
      </c>
      <c r="BA49" s="43">
        <v>0</v>
      </c>
      <c r="BB49" s="43">
        <v>99</v>
      </c>
      <c r="BC49" s="43">
        <v>99</v>
      </c>
      <c r="BD49" s="43">
        <v>99</v>
      </c>
      <c r="BE49" s="43">
        <v>1</v>
      </c>
      <c r="BF49" s="43">
        <v>99</v>
      </c>
      <c r="BG49" s="43">
        <v>1</v>
      </c>
      <c r="BH49" s="43">
        <v>1</v>
      </c>
      <c r="BI49" s="43">
        <v>1</v>
      </c>
      <c r="BJ49" s="43">
        <v>1</v>
      </c>
      <c r="BK49" s="43">
        <v>1</v>
      </c>
      <c r="BL49" s="43">
        <v>1</v>
      </c>
      <c r="BM49" s="43">
        <v>1</v>
      </c>
      <c r="BN49" s="43">
        <v>1</v>
      </c>
      <c r="BO49" s="43">
        <v>1</v>
      </c>
      <c r="BP49" s="43">
        <v>1</v>
      </c>
      <c r="BQ49" s="43">
        <v>1</v>
      </c>
      <c r="BR49" s="43">
        <v>1</v>
      </c>
      <c r="BS49" s="43">
        <v>99</v>
      </c>
      <c r="BT49" s="43">
        <v>1</v>
      </c>
      <c r="BU49" s="43">
        <v>1</v>
      </c>
      <c r="BV49" s="43">
        <v>1</v>
      </c>
      <c r="BW49" s="40">
        <v>1</v>
      </c>
      <c r="BX49" s="40">
        <v>1</v>
      </c>
      <c r="BY49" s="40">
        <v>1</v>
      </c>
      <c r="BZ49" s="40">
        <v>0</v>
      </c>
      <c r="CA49" s="40">
        <v>0</v>
      </c>
      <c r="CB49" s="40">
        <v>1</v>
      </c>
      <c r="CC49" s="44">
        <v>1</v>
      </c>
      <c r="CD49" s="44">
        <v>1</v>
      </c>
      <c r="CE49" s="44">
        <v>1</v>
      </c>
      <c r="CF49" s="44">
        <v>1</v>
      </c>
      <c r="CG49" s="44">
        <v>1</v>
      </c>
      <c r="CH49" s="40">
        <v>1</v>
      </c>
      <c r="CI49" s="40">
        <v>0</v>
      </c>
      <c r="CJ49" s="40">
        <v>0</v>
      </c>
      <c r="CK49" s="40">
        <v>1</v>
      </c>
      <c r="CL49" s="40">
        <v>1</v>
      </c>
      <c r="CM49" s="40">
        <v>0</v>
      </c>
      <c r="CN49" s="40">
        <v>1</v>
      </c>
      <c r="CO49" s="40">
        <v>0</v>
      </c>
      <c r="CP49" s="40">
        <v>1</v>
      </c>
      <c r="CQ49" s="40">
        <v>0</v>
      </c>
      <c r="CR49" s="40">
        <v>1</v>
      </c>
      <c r="CS49" s="42" t="s">
        <v>268</v>
      </c>
      <c r="CT49" s="45"/>
      <c r="CU49" s="45"/>
      <c r="CV49" s="45"/>
      <c r="CW49" s="45"/>
      <c r="CX49" s="45"/>
      <c r="CY49" s="45"/>
      <c r="CZ49" s="45"/>
      <c r="DA49" s="45"/>
      <c r="DB49" s="45"/>
      <c r="DC49" s="45"/>
      <c r="DD49" s="45"/>
      <c r="DE49" s="45"/>
      <c r="DF49" s="45"/>
      <c r="DG49" s="45"/>
      <c r="DH49" s="45"/>
      <c r="DI49" s="45"/>
      <c r="DJ49" s="45"/>
      <c r="DK49" s="45"/>
      <c r="DL49" s="45"/>
      <c r="DM49" s="45"/>
      <c r="DN49" s="45"/>
      <c r="DO49" s="45"/>
      <c r="DP49" s="45"/>
      <c r="DQ49" s="45"/>
      <c r="DR49" s="45"/>
      <c r="DS49" s="45"/>
      <c r="DT49" s="45"/>
    </row>
    <row r="50" spans="1:124" ht="54" x14ac:dyDescent="0.35">
      <c r="A50" s="40"/>
      <c r="B50" s="41">
        <v>2</v>
      </c>
      <c r="C50" s="42" t="s">
        <v>202</v>
      </c>
      <c r="D50" s="41">
        <v>48</v>
      </c>
      <c r="E50" s="82" t="s">
        <v>269</v>
      </c>
      <c r="F50" s="42">
        <v>742</v>
      </c>
      <c r="G50" s="42"/>
      <c r="H50" s="42">
        <v>3</v>
      </c>
      <c r="I50" s="42">
        <v>2</v>
      </c>
      <c r="J50" s="43">
        <v>1</v>
      </c>
      <c r="K50" s="43">
        <v>1</v>
      </c>
      <c r="L50" s="43">
        <v>1</v>
      </c>
      <c r="M50" s="43">
        <v>1</v>
      </c>
      <c r="N50" s="43">
        <v>1</v>
      </c>
      <c r="O50" s="43">
        <v>1</v>
      </c>
      <c r="P50" s="43">
        <v>1</v>
      </c>
      <c r="Q50" s="43">
        <v>1</v>
      </c>
      <c r="R50" s="43">
        <v>1</v>
      </c>
      <c r="S50" s="43">
        <v>1</v>
      </c>
      <c r="T50" s="43">
        <v>1</v>
      </c>
      <c r="U50" s="43">
        <v>99</v>
      </c>
      <c r="V50" s="43">
        <v>1</v>
      </c>
      <c r="W50" s="43">
        <v>1</v>
      </c>
      <c r="X50" s="43">
        <v>1</v>
      </c>
      <c r="Y50" s="43">
        <v>1</v>
      </c>
      <c r="Z50" s="43">
        <v>1</v>
      </c>
      <c r="AA50" s="43">
        <v>1</v>
      </c>
      <c r="AB50" s="43">
        <v>1</v>
      </c>
      <c r="AC50" s="43">
        <v>1</v>
      </c>
      <c r="AD50" s="43">
        <v>1</v>
      </c>
      <c r="AE50" s="43">
        <v>1</v>
      </c>
      <c r="AF50" s="43">
        <v>1</v>
      </c>
      <c r="AG50" s="43">
        <v>1</v>
      </c>
      <c r="AH50" s="43">
        <v>1</v>
      </c>
      <c r="AI50" s="43">
        <v>1</v>
      </c>
      <c r="AJ50" s="43">
        <v>1</v>
      </c>
      <c r="AK50" s="43">
        <v>1</v>
      </c>
      <c r="AL50" s="43">
        <v>1</v>
      </c>
      <c r="AM50" s="43">
        <v>1</v>
      </c>
      <c r="AN50" s="43">
        <v>1</v>
      </c>
      <c r="AO50" s="43">
        <v>1</v>
      </c>
      <c r="AP50" s="43">
        <v>1</v>
      </c>
      <c r="AQ50" s="43">
        <v>1</v>
      </c>
      <c r="AR50" s="43">
        <v>1</v>
      </c>
      <c r="AS50" s="43">
        <v>1</v>
      </c>
      <c r="AT50" s="43">
        <v>1</v>
      </c>
      <c r="AU50" s="43">
        <v>1</v>
      </c>
      <c r="AV50" s="43">
        <v>1</v>
      </c>
      <c r="AW50" s="43">
        <v>1</v>
      </c>
      <c r="AX50" s="43">
        <v>1</v>
      </c>
      <c r="AY50" s="43">
        <v>1</v>
      </c>
      <c r="AZ50" s="43">
        <v>1</v>
      </c>
      <c r="BA50" s="43">
        <v>1</v>
      </c>
      <c r="BB50" s="43">
        <v>99</v>
      </c>
      <c r="BC50" s="43">
        <v>99</v>
      </c>
      <c r="BD50" s="43">
        <v>99</v>
      </c>
      <c r="BE50" s="43">
        <v>1</v>
      </c>
      <c r="BF50" s="43">
        <v>99</v>
      </c>
      <c r="BG50" s="43">
        <v>1</v>
      </c>
      <c r="BH50" s="43">
        <v>1</v>
      </c>
      <c r="BI50" s="43">
        <v>1</v>
      </c>
      <c r="BJ50" s="43">
        <v>1</v>
      </c>
      <c r="BK50" s="43">
        <v>1</v>
      </c>
      <c r="BL50" s="43">
        <v>1</v>
      </c>
      <c r="BM50" s="43">
        <v>1</v>
      </c>
      <c r="BN50" s="43">
        <v>1</v>
      </c>
      <c r="BO50" s="43">
        <v>1</v>
      </c>
      <c r="BP50" s="43">
        <v>1</v>
      </c>
      <c r="BQ50" s="43">
        <v>1</v>
      </c>
      <c r="BR50" s="43">
        <v>99</v>
      </c>
      <c r="BS50" s="43">
        <v>99</v>
      </c>
      <c r="BT50" s="43">
        <v>1</v>
      </c>
      <c r="BU50" s="43">
        <v>1</v>
      </c>
      <c r="BV50" s="43">
        <v>1</v>
      </c>
      <c r="BW50" s="40">
        <v>1</v>
      </c>
      <c r="BX50" s="40">
        <v>1</v>
      </c>
      <c r="BY50" s="40">
        <v>1</v>
      </c>
      <c r="BZ50" s="40">
        <v>1</v>
      </c>
      <c r="CA50" s="40">
        <v>1</v>
      </c>
      <c r="CB50" s="40">
        <v>1</v>
      </c>
      <c r="CC50" s="44">
        <v>1</v>
      </c>
      <c r="CD50" s="44">
        <v>1</v>
      </c>
      <c r="CE50" s="44">
        <v>1</v>
      </c>
      <c r="CF50" s="44">
        <v>1</v>
      </c>
      <c r="CG50" s="44">
        <v>1</v>
      </c>
      <c r="CH50" s="40">
        <v>1</v>
      </c>
      <c r="CI50" s="40">
        <v>0</v>
      </c>
      <c r="CJ50" s="40">
        <v>0</v>
      </c>
      <c r="CK50" s="40">
        <v>1</v>
      </c>
      <c r="CL50" s="40">
        <v>0</v>
      </c>
      <c r="CM50" s="40">
        <v>1</v>
      </c>
      <c r="CN50" s="40">
        <v>1</v>
      </c>
      <c r="CO50" s="40">
        <v>0</v>
      </c>
      <c r="CP50" s="40">
        <v>1</v>
      </c>
      <c r="CQ50" s="40">
        <v>0</v>
      </c>
      <c r="CR50" s="40">
        <v>1</v>
      </c>
      <c r="CS50" s="42" t="s">
        <v>270</v>
      </c>
      <c r="CT50" s="45"/>
      <c r="CU50" s="45"/>
      <c r="CV50" s="45"/>
      <c r="CW50" s="45"/>
      <c r="CX50" s="45"/>
      <c r="CY50" s="45"/>
      <c r="CZ50" s="45"/>
      <c r="DA50" s="45"/>
      <c r="DB50" s="45"/>
      <c r="DC50" s="45"/>
      <c r="DD50" s="45"/>
      <c r="DE50" s="45"/>
      <c r="DF50" s="45"/>
      <c r="DG50" s="45"/>
      <c r="DH50" s="45"/>
      <c r="DI50" s="45"/>
      <c r="DJ50" s="45"/>
      <c r="DK50" s="45"/>
      <c r="DL50" s="45"/>
      <c r="DM50" s="45"/>
      <c r="DN50" s="45"/>
      <c r="DO50" s="45"/>
      <c r="DP50" s="45"/>
      <c r="DQ50" s="45"/>
      <c r="DR50" s="45"/>
      <c r="DS50" s="45"/>
      <c r="DT50" s="45"/>
    </row>
    <row r="51" spans="1:124" ht="72" x14ac:dyDescent="0.35">
      <c r="A51" s="40"/>
      <c r="B51" s="41">
        <v>2</v>
      </c>
      <c r="C51" s="42" t="s">
        <v>202</v>
      </c>
      <c r="D51" s="41">
        <v>49</v>
      </c>
      <c r="E51" s="82" t="s">
        <v>271</v>
      </c>
      <c r="F51" s="42">
        <v>475</v>
      </c>
      <c r="G51" s="42"/>
      <c r="H51" s="42">
        <v>5</v>
      </c>
      <c r="I51" s="42">
        <v>2</v>
      </c>
      <c r="J51" s="43">
        <v>1</v>
      </c>
      <c r="K51" s="43">
        <v>1</v>
      </c>
      <c r="L51" s="43">
        <v>1</v>
      </c>
      <c r="M51" s="43">
        <v>1</v>
      </c>
      <c r="N51" s="43">
        <v>1</v>
      </c>
      <c r="O51" s="43">
        <v>1</v>
      </c>
      <c r="P51" s="43">
        <v>1</v>
      </c>
      <c r="Q51" s="43">
        <v>1</v>
      </c>
      <c r="R51" s="43">
        <v>1</v>
      </c>
      <c r="S51" s="43">
        <v>1</v>
      </c>
      <c r="T51" s="43">
        <v>1</v>
      </c>
      <c r="U51" s="43">
        <v>99</v>
      </c>
      <c r="V51" s="43">
        <v>1</v>
      </c>
      <c r="W51" s="43">
        <v>1</v>
      </c>
      <c r="X51" s="43">
        <v>1</v>
      </c>
      <c r="Y51" s="43">
        <v>1</v>
      </c>
      <c r="Z51" s="43">
        <v>1</v>
      </c>
      <c r="AA51" s="43">
        <v>1</v>
      </c>
      <c r="AB51" s="43">
        <v>1</v>
      </c>
      <c r="AC51" s="43">
        <v>1</v>
      </c>
      <c r="AD51" s="43">
        <v>1</v>
      </c>
      <c r="AE51" s="43">
        <v>1</v>
      </c>
      <c r="AF51" s="43">
        <v>1</v>
      </c>
      <c r="AG51" s="43">
        <v>1</v>
      </c>
      <c r="AH51" s="43">
        <v>1</v>
      </c>
      <c r="AI51" s="43">
        <v>1</v>
      </c>
      <c r="AJ51" s="43">
        <v>1</v>
      </c>
      <c r="AK51" s="43">
        <v>1</v>
      </c>
      <c r="AL51" s="43">
        <v>1</v>
      </c>
      <c r="AM51" s="43">
        <v>1</v>
      </c>
      <c r="AN51" s="43">
        <v>1</v>
      </c>
      <c r="AO51" s="43">
        <v>1</v>
      </c>
      <c r="AP51" s="43">
        <v>1</v>
      </c>
      <c r="AQ51" s="43">
        <v>1</v>
      </c>
      <c r="AR51" s="43">
        <v>1</v>
      </c>
      <c r="AS51" s="43">
        <v>1</v>
      </c>
      <c r="AT51" s="43">
        <v>1</v>
      </c>
      <c r="AU51" s="43">
        <v>1</v>
      </c>
      <c r="AV51" s="43">
        <v>1</v>
      </c>
      <c r="AW51" s="43">
        <v>1</v>
      </c>
      <c r="AX51" s="43">
        <v>1</v>
      </c>
      <c r="AY51" s="43">
        <v>1</v>
      </c>
      <c r="AZ51" s="43">
        <v>1</v>
      </c>
      <c r="BA51" s="43">
        <v>1</v>
      </c>
      <c r="BB51" s="43">
        <v>99</v>
      </c>
      <c r="BC51" s="43">
        <v>99</v>
      </c>
      <c r="BD51" s="43">
        <v>99</v>
      </c>
      <c r="BE51" s="43">
        <v>1</v>
      </c>
      <c r="BF51" s="43">
        <v>99</v>
      </c>
      <c r="BG51" s="43">
        <v>1</v>
      </c>
      <c r="BH51" s="43">
        <v>1</v>
      </c>
      <c r="BI51" s="43">
        <v>1</v>
      </c>
      <c r="BJ51" s="43">
        <v>1</v>
      </c>
      <c r="BK51" s="43">
        <v>1</v>
      </c>
      <c r="BL51" s="43">
        <v>1</v>
      </c>
      <c r="BM51" s="43">
        <v>1</v>
      </c>
      <c r="BN51" s="43">
        <v>1</v>
      </c>
      <c r="BO51" s="43">
        <v>1</v>
      </c>
      <c r="BP51" s="43">
        <v>1</v>
      </c>
      <c r="BQ51" s="43">
        <v>1</v>
      </c>
      <c r="BR51" s="43">
        <v>1</v>
      </c>
      <c r="BS51" s="43">
        <v>99</v>
      </c>
      <c r="BT51" s="43">
        <v>1</v>
      </c>
      <c r="BU51" s="43">
        <v>1</v>
      </c>
      <c r="BV51" s="43">
        <v>1</v>
      </c>
      <c r="BW51" s="40">
        <v>1</v>
      </c>
      <c r="BX51" s="40">
        <v>1</v>
      </c>
      <c r="BY51" s="40">
        <v>1</v>
      </c>
      <c r="BZ51" s="40">
        <v>1</v>
      </c>
      <c r="CA51" s="40">
        <v>1</v>
      </c>
      <c r="CB51" s="40">
        <v>1</v>
      </c>
      <c r="CC51" s="44">
        <v>1</v>
      </c>
      <c r="CD51" s="44">
        <v>1</v>
      </c>
      <c r="CE51" s="44">
        <v>1</v>
      </c>
      <c r="CF51" s="44">
        <v>1</v>
      </c>
      <c r="CG51" s="44">
        <v>1</v>
      </c>
      <c r="CH51" s="40">
        <v>0</v>
      </c>
      <c r="CI51" s="40">
        <v>1</v>
      </c>
      <c r="CJ51" s="40">
        <v>1</v>
      </c>
      <c r="CK51" s="40">
        <v>0</v>
      </c>
      <c r="CL51" s="40">
        <v>0</v>
      </c>
      <c r="CM51" s="40">
        <v>1</v>
      </c>
      <c r="CN51" s="40">
        <v>0</v>
      </c>
      <c r="CO51" s="40">
        <v>0</v>
      </c>
      <c r="CP51" s="40">
        <v>1</v>
      </c>
      <c r="CQ51" s="40">
        <v>1</v>
      </c>
      <c r="CR51" s="40">
        <v>1</v>
      </c>
      <c r="CS51" s="42"/>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row>
  </sheetData>
  <mergeCells count="6">
    <mergeCell ref="CH1:CL1"/>
    <mergeCell ref="J1:X1"/>
    <mergeCell ref="Y1:BE1"/>
    <mergeCell ref="BF1:BV1"/>
    <mergeCell ref="BW1:CB1"/>
    <mergeCell ref="CC1:CG1"/>
  </mergeCells>
  <conditionalFormatting sqref="CE2:CI2">
    <cfRule type="duplicateValues" dxfId="2" priority="6"/>
  </conditionalFormatting>
  <conditionalFormatting sqref="J3:BV3">
    <cfRule type="containsBlanks" dxfId="1" priority="5">
      <formula>LEN(TRIM(J3))=0</formula>
    </cfRule>
  </conditionalFormatting>
  <pageMargins left="0.70000004768371604" right="0.70000004768371604" top="0.75" bottom="0.75" header="0.30000001192092901" footer="0.30000001192092901"/>
  <pageSetup paperSize="9" fitToWidth="0"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7"/>
  <sheetViews>
    <sheetView workbookViewId="0"/>
  </sheetViews>
  <sheetFormatPr defaultColWidth="9.109375" defaultRowHeight="14.4" x14ac:dyDescent="0.3"/>
  <cols>
    <col min="1" max="1" width="26.6640625" bestFit="1" customWidth="1"/>
    <col min="2" max="2" width="26.88671875" bestFit="1" customWidth="1"/>
  </cols>
  <sheetData>
    <row r="3" spans="1:2" x14ac:dyDescent="0.3">
      <c r="A3" t="s">
        <v>82</v>
      </c>
      <c r="B3" t="s">
        <v>272</v>
      </c>
    </row>
    <row r="4" spans="1:2" x14ac:dyDescent="0.3">
      <c r="A4" s="49" t="s">
        <v>273</v>
      </c>
      <c r="B4">
        <v>11</v>
      </c>
    </row>
    <row r="5" spans="1:2" x14ac:dyDescent="0.3">
      <c r="A5" s="49" t="s">
        <v>274</v>
      </c>
      <c r="B5">
        <v>12</v>
      </c>
    </row>
    <row r="6" spans="1:2" x14ac:dyDescent="0.3">
      <c r="A6" s="49" t="s">
        <v>275</v>
      </c>
      <c r="B6">
        <v>13</v>
      </c>
    </row>
    <row r="7" spans="1:2" x14ac:dyDescent="0.3">
      <c r="A7" s="49" t="s">
        <v>276</v>
      </c>
      <c r="B7">
        <v>14</v>
      </c>
    </row>
    <row r="8" spans="1:2" x14ac:dyDescent="0.3">
      <c r="A8" s="49" t="s">
        <v>277</v>
      </c>
      <c r="B8">
        <v>15</v>
      </c>
    </row>
    <row r="9" spans="1:2" x14ac:dyDescent="0.3">
      <c r="A9" s="49" t="s">
        <v>278</v>
      </c>
      <c r="B9">
        <v>50</v>
      </c>
    </row>
    <row r="10" spans="1:2" x14ac:dyDescent="0.3">
      <c r="A10" s="49" t="s">
        <v>279</v>
      </c>
      <c r="B10">
        <v>16</v>
      </c>
    </row>
    <row r="11" spans="1:2" x14ac:dyDescent="0.3">
      <c r="A11" s="49" t="s">
        <v>280</v>
      </c>
      <c r="B11">
        <v>17</v>
      </c>
    </row>
    <row r="12" spans="1:2" x14ac:dyDescent="0.3">
      <c r="A12" s="49" t="s">
        <v>281</v>
      </c>
      <c r="B12">
        <v>2</v>
      </c>
    </row>
    <row r="13" spans="1:2" x14ac:dyDescent="0.3">
      <c r="A13" s="49" t="s">
        <v>282</v>
      </c>
      <c r="B13">
        <v>4</v>
      </c>
    </row>
    <row r="14" spans="1:2" x14ac:dyDescent="0.3">
      <c r="A14" s="49" t="s">
        <v>283</v>
      </c>
      <c r="B14">
        <v>3</v>
      </c>
    </row>
    <row r="15" spans="1:2" x14ac:dyDescent="0.3">
      <c r="A15" s="49" t="s">
        <v>284</v>
      </c>
      <c r="B15">
        <v>5</v>
      </c>
    </row>
    <row r="16" spans="1:2" x14ac:dyDescent="0.3">
      <c r="A16" s="49" t="s">
        <v>285</v>
      </c>
      <c r="B16">
        <v>6</v>
      </c>
    </row>
    <row r="17" spans="1:2" x14ac:dyDescent="0.3">
      <c r="A17" s="49" t="s">
        <v>286</v>
      </c>
      <c r="B17">
        <v>7</v>
      </c>
    </row>
    <row r="18" spans="1:2" x14ac:dyDescent="0.3">
      <c r="A18" s="49" t="s">
        <v>287</v>
      </c>
      <c r="B18">
        <v>8</v>
      </c>
    </row>
    <row r="19" spans="1:2" x14ac:dyDescent="0.3">
      <c r="A19" s="49" t="s">
        <v>288</v>
      </c>
      <c r="B19">
        <v>1</v>
      </c>
    </row>
    <row r="20" spans="1:2" x14ac:dyDescent="0.3">
      <c r="A20" s="49" t="s">
        <v>289</v>
      </c>
      <c r="B20">
        <v>9</v>
      </c>
    </row>
    <row r="21" spans="1:2" x14ac:dyDescent="0.3">
      <c r="A21" s="49" t="s">
        <v>290</v>
      </c>
      <c r="B21">
        <v>10</v>
      </c>
    </row>
    <row r="22" spans="1:2" x14ac:dyDescent="0.3">
      <c r="A22" s="49" t="s">
        <v>291</v>
      </c>
      <c r="B22">
        <v>18</v>
      </c>
    </row>
    <row r="23" spans="1:2" x14ac:dyDescent="0.3">
      <c r="A23" s="49" t="s">
        <v>292</v>
      </c>
      <c r="B23">
        <v>0</v>
      </c>
    </row>
    <row r="24" spans="1:2" x14ac:dyDescent="0.3">
      <c r="A24" s="49" t="s">
        <v>293</v>
      </c>
      <c r="B24">
        <v>19</v>
      </c>
    </row>
    <row r="25" spans="1:2" x14ac:dyDescent="0.3">
      <c r="A25" s="49" t="s">
        <v>294</v>
      </c>
      <c r="B25">
        <v>20</v>
      </c>
    </row>
    <row r="26" spans="1:2" x14ac:dyDescent="0.3">
      <c r="A26" s="49" t="s">
        <v>295</v>
      </c>
      <c r="B26">
        <v>21</v>
      </c>
    </row>
    <row r="27" spans="1:2" x14ac:dyDescent="0.3">
      <c r="A27" s="49" t="s">
        <v>296</v>
      </c>
      <c r="B27">
        <v>22</v>
      </c>
    </row>
    <row r="28" spans="1:2" x14ac:dyDescent="0.3">
      <c r="A28" s="49" t="s">
        <v>297</v>
      </c>
      <c r="B28">
        <v>23</v>
      </c>
    </row>
    <row r="29" spans="1:2" x14ac:dyDescent="0.3">
      <c r="A29" s="49" t="s">
        <v>298</v>
      </c>
      <c r="B29">
        <v>24</v>
      </c>
    </row>
    <row r="30" spans="1:2" x14ac:dyDescent="0.3">
      <c r="A30" s="49" t="s">
        <v>299</v>
      </c>
      <c r="B30">
        <v>25</v>
      </c>
    </row>
    <row r="31" spans="1:2" x14ac:dyDescent="0.3">
      <c r="A31" s="49" t="s">
        <v>300</v>
      </c>
      <c r="B31">
        <v>26</v>
      </c>
    </row>
    <row r="32" spans="1:2" x14ac:dyDescent="0.3">
      <c r="A32" s="49" t="s">
        <v>301</v>
      </c>
      <c r="B32">
        <v>27</v>
      </c>
    </row>
    <row r="33" spans="1:2" x14ac:dyDescent="0.3">
      <c r="A33" s="49" t="s">
        <v>302</v>
      </c>
      <c r="B33">
        <v>28</v>
      </c>
    </row>
    <row r="34" spans="1:2" x14ac:dyDescent="0.3">
      <c r="A34" s="49" t="s">
        <v>303</v>
      </c>
      <c r="B34">
        <v>29</v>
      </c>
    </row>
    <row r="35" spans="1:2" x14ac:dyDescent="0.3">
      <c r="A35" s="49" t="s">
        <v>304</v>
      </c>
      <c r="B35">
        <v>30</v>
      </c>
    </row>
    <row r="36" spans="1:2" x14ac:dyDescent="0.3">
      <c r="A36" s="49" t="s">
        <v>305</v>
      </c>
      <c r="B36">
        <v>31</v>
      </c>
    </row>
    <row r="37" spans="1:2" x14ac:dyDescent="0.3">
      <c r="A37" s="49" t="s">
        <v>306</v>
      </c>
      <c r="B37">
        <v>32</v>
      </c>
    </row>
    <row r="38" spans="1:2" x14ac:dyDescent="0.3">
      <c r="A38" s="49" t="s">
        <v>307</v>
      </c>
      <c r="B38">
        <v>33</v>
      </c>
    </row>
    <row r="39" spans="1:2" x14ac:dyDescent="0.3">
      <c r="A39" s="49" t="s">
        <v>308</v>
      </c>
      <c r="B39">
        <v>34</v>
      </c>
    </row>
    <row r="40" spans="1:2" x14ac:dyDescent="0.3">
      <c r="A40" s="49" t="s">
        <v>309</v>
      </c>
      <c r="B40">
        <v>35</v>
      </c>
    </row>
    <row r="41" spans="1:2" x14ac:dyDescent="0.3">
      <c r="A41" s="49" t="s">
        <v>310</v>
      </c>
      <c r="B41">
        <v>36</v>
      </c>
    </row>
    <row r="42" spans="1:2" x14ac:dyDescent="0.3">
      <c r="A42" s="49" t="s">
        <v>311</v>
      </c>
      <c r="B42">
        <v>37</v>
      </c>
    </row>
    <row r="43" spans="1:2" x14ac:dyDescent="0.3">
      <c r="A43" s="49" t="s">
        <v>312</v>
      </c>
      <c r="B43">
        <v>38</v>
      </c>
    </row>
    <row r="44" spans="1:2" x14ac:dyDescent="0.3">
      <c r="A44" s="49" t="s">
        <v>313</v>
      </c>
      <c r="B44">
        <v>40</v>
      </c>
    </row>
    <row r="45" spans="1:2" x14ac:dyDescent="0.3">
      <c r="A45" s="49" t="s">
        <v>314</v>
      </c>
      <c r="B45">
        <v>39</v>
      </c>
    </row>
    <row r="46" spans="1:2" x14ac:dyDescent="0.3">
      <c r="A46" s="49" t="s">
        <v>315</v>
      </c>
      <c r="B46">
        <v>41</v>
      </c>
    </row>
    <row r="47" spans="1:2" x14ac:dyDescent="0.3">
      <c r="A47" s="49" t="s">
        <v>316</v>
      </c>
      <c r="B47">
        <v>42</v>
      </c>
    </row>
    <row r="48" spans="1:2" x14ac:dyDescent="0.3">
      <c r="A48" s="49" t="s">
        <v>317</v>
      </c>
      <c r="B48">
        <v>43</v>
      </c>
    </row>
    <row r="49" spans="1:2" x14ac:dyDescent="0.3">
      <c r="A49" s="49" t="s">
        <v>318</v>
      </c>
      <c r="B49">
        <v>44</v>
      </c>
    </row>
    <row r="50" spans="1:2" x14ac:dyDescent="0.3">
      <c r="A50" s="49" t="s">
        <v>319</v>
      </c>
      <c r="B50">
        <v>45</v>
      </c>
    </row>
    <row r="51" spans="1:2" x14ac:dyDescent="0.3">
      <c r="A51" s="49" t="s">
        <v>320</v>
      </c>
      <c r="B51">
        <v>46</v>
      </c>
    </row>
    <row r="52" spans="1:2" x14ac:dyDescent="0.3">
      <c r="A52" s="49" t="s">
        <v>321</v>
      </c>
      <c r="B52">
        <v>47</v>
      </c>
    </row>
    <row r="53" spans="1:2" x14ac:dyDescent="0.3">
      <c r="A53" s="49" t="s">
        <v>322</v>
      </c>
      <c r="B53">
        <v>48</v>
      </c>
    </row>
    <row r="54" spans="1:2" x14ac:dyDescent="0.3">
      <c r="A54" s="49" t="s">
        <v>323</v>
      </c>
      <c r="B54">
        <v>49</v>
      </c>
    </row>
    <row r="55" spans="1:2" x14ac:dyDescent="0.3">
      <c r="A55" s="49" t="s">
        <v>324</v>
      </c>
      <c r="B55">
        <v>51</v>
      </c>
    </row>
    <row r="56" spans="1:2" x14ac:dyDescent="0.3">
      <c r="A56" s="49" t="s">
        <v>325</v>
      </c>
      <c r="B56">
        <v>52</v>
      </c>
    </row>
    <row r="57" spans="1:2" x14ac:dyDescent="0.3">
      <c r="A57" s="49" t="s">
        <v>326</v>
      </c>
      <c r="B57">
        <v>24.493857493857501</v>
      </c>
    </row>
  </sheetData>
  <pageMargins left="0.70000004768371604" right="0.70000004768371604" top="0.75" bottom="0.75" header="0.30000001192092901" footer="0.3000000119209290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2"/>
  <sheetViews>
    <sheetView workbookViewId="0"/>
  </sheetViews>
  <sheetFormatPr defaultColWidth="9.109375" defaultRowHeight="14.4" x14ac:dyDescent="0.3"/>
  <sheetData>
    <row r="2" spans="1:9" x14ac:dyDescent="0.3">
      <c r="D2" t="s">
        <v>327</v>
      </c>
      <c r="E2" t="s">
        <v>328</v>
      </c>
      <c r="F2" t="s">
        <v>329</v>
      </c>
      <c r="G2" t="s">
        <v>330</v>
      </c>
      <c r="H2" t="s">
        <v>331</v>
      </c>
      <c r="I2" t="s">
        <v>332</v>
      </c>
    </row>
    <row r="3" spans="1:9" x14ac:dyDescent="0.3">
      <c r="D3" t="s">
        <v>333</v>
      </c>
      <c r="E3" t="s">
        <v>333</v>
      </c>
      <c r="F3" t="s">
        <v>333</v>
      </c>
      <c r="G3" t="s">
        <v>333</v>
      </c>
      <c r="H3" t="s">
        <v>333</v>
      </c>
      <c r="I3" t="s">
        <v>333</v>
      </c>
    </row>
    <row r="7" spans="1:9" x14ac:dyDescent="0.3">
      <c r="A7" t="s">
        <v>334</v>
      </c>
      <c r="B7">
        <v>0</v>
      </c>
      <c r="C7" t="s">
        <v>335</v>
      </c>
      <c r="D7">
        <v>0</v>
      </c>
      <c r="E7">
        <v>1</v>
      </c>
      <c r="F7">
        <v>0</v>
      </c>
      <c r="G7">
        <v>0</v>
      </c>
      <c r="H7">
        <v>0</v>
      </c>
      <c r="I7">
        <v>0</v>
      </c>
    </row>
    <row r="8" spans="1:9" x14ac:dyDescent="0.3">
      <c r="C8" t="s">
        <v>336</v>
      </c>
      <c r="D8">
        <v>1</v>
      </c>
      <c r="E8">
        <v>0</v>
      </c>
      <c r="F8">
        <v>1</v>
      </c>
      <c r="G8">
        <v>1</v>
      </c>
      <c r="H8">
        <v>1</v>
      </c>
      <c r="I8">
        <v>1</v>
      </c>
    </row>
    <row r="9" spans="1:9" x14ac:dyDescent="0.3">
      <c r="B9">
        <v>1</v>
      </c>
      <c r="C9" t="s">
        <v>337</v>
      </c>
      <c r="D9">
        <v>0</v>
      </c>
      <c r="E9">
        <v>160</v>
      </c>
      <c r="F9">
        <v>0</v>
      </c>
      <c r="G9">
        <v>0</v>
      </c>
      <c r="H9">
        <v>0</v>
      </c>
      <c r="I9">
        <v>0</v>
      </c>
    </row>
    <row r="10" spans="1:9" x14ac:dyDescent="0.3">
      <c r="C10" t="s">
        <v>338</v>
      </c>
      <c r="D10">
        <v>0</v>
      </c>
      <c r="E10">
        <v>21</v>
      </c>
      <c r="F10">
        <v>0</v>
      </c>
      <c r="G10">
        <v>0</v>
      </c>
      <c r="H10">
        <v>0</v>
      </c>
      <c r="I10">
        <v>0</v>
      </c>
    </row>
    <row r="11" spans="1:9" x14ac:dyDescent="0.3">
      <c r="C11" t="s">
        <v>335</v>
      </c>
      <c r="D11">
        <v>4</v>
      </c>
      <c r="E11">
        <v>16</v>
      </c>
      <c r="F11">
        <v>1</v>
      </c>
      <c r="G11">
        <v>3</v>
      </c>
      <c r="H11">
        <v>0</v>
      </c>
      <c r="I11">
        <v>2</v>
      </c>
    </row>
    <row r="12" spans="1:9" x14ac:dyDescent="0.3">
      <c r="C12" t="s">
        <v>339</v>
      </c>
      <c r="D12">
        <v>11</v>
      </c>
      <c r="E12">
        <v>4</v>
      </c>
      <c r="F12">
        <v>2</v>
      </c>
      <c r="G12">
        <v>12</v>
      </c>
      <c r="H12">
        <v>53</v>
      </c>
      <c r="I12">
        <v>102</v>
      </c>
    </row>
    <row r="13" spans="1:9" x14ac:dyDescent="0.3">
      <c r="C13" t="s">
        <v>336</v>
      </c>
      <c r="D13">
        <v>190</v>
      </c>
      <c r="E13">
        <v>4</v>
      </c>
      <c r="F13">
        <v>202</v>
      </c>
      <c r="G13">
        <v>190</v>
      </c>
      <c r="H13">
        <v>152</v>
      </c>
      <c r="I13">
        <v>101</v>
      </c>
    </row>
    <row r="14" spans="1:9" x14ac:dyDescent="0.3">
      <c r="B14">
        <v>2</v>
      </c>
      <c r="C14" t="s">
        <v>337</v>
      </c>
      <c r="D14">
        <v>0</v>
      </c>
      <c r="E14">
        <v>300</v>
      </c>
      <c r="F14">
        <v>0</v>
      </c>
      <c r="G14">
        <v>0</v>
      </c>
      <c r="H14">
        <v>0</v>
      </c>
      <c r="I14">
        <v>0</v>
      </c>
    </row>
    <row r="15" spans="1:9" x14ac:dyDescent="0.3">
      <c r="C15" t="s">
        <v>338</v>
      </c>
      <c r="D15">
        <v>0</v>
      </c>
      <c r="E15">
        <v>79</v>
      </c>
      <c r="F15">
        <v>0</v>
      </c>
      <c r="G15">
        <v>1</v>
      </c>
      <c r="H15">
        <v>0</v>
      </c>
      <c r="I15">
        <v>0</v>
      </c>
    </row>
    <row r="16" spans="1:9" x14ac:dyDescent="0.3">
      <c r="C16" t="s">
        <v>335</v>
      </c>
      <c r="D16">
        <v>4</v>
      </c>
      <c r="E16">
        <v>70</v>
      </c>
      <c r="F16">
        <v>0</v>
      </c>
      <c r="G16">
        <v>4</v>
      </c>
      <c r="H16">
        <v>1</v>
      </c>
      <c r="I16">
        <v>1</v>
      </c>
    </row>
    <row r="17" spans="2:9" x14ac:dyDescent="0.3">
      <c r="C17" t="s">
        <v>339</v>
      </c>
      <c r="D17">
        <v>39</v>
      </c>
      <c r="E17">
        <v>32</v>
      </c>
      <c r="F17">
        <v>26</v>
      </c>
      <c r="G17">
        <v>67</v>
      </c>
      <c r="H17">
        <v>101</v>
      </c>
      <c r="I17">
        <v>264</v>
      </c>
    </row>
    <row r="18" spans="2:9" x14ac:dyDescent="0.3">
      <c r="C18" t="s">
        <v>336</v>
      </c>
      <c r="D18">
        <v>453</v>
      </c>
      <c r="E18">
        <v>15</v>
      </c>
      <c r="F18">
        <v>470</v>
      </c>
      <c r="G18">
        <v>424</v>
      </c>
      <c r="H18">
        <v>394</v>
      </c>
      <c r="I18">
        <v>231</v>
      </c>
    </row>
    <row r="19" spans="2:9" x14ac:dyDescent="0.3">
      <c r="B19">
        <v>3</v>
      </c>
      <c r="C19" t="s">
        <v>337</v>
      </c>
      <c r="D19">
        <v>0</v>
      </c>
      <c r="E19">
        <v>58</v>
      </c>
      <c r="F19">
        <v>0</v>
      </c>
      <c r="G19">
        <v>0</v>
      </c>
      <c r="H19">
        <v>0</v>
      </c>
      <c r="I19">
        <v>0</v>
      </c>
    </row>
    <row r="20" spans="2:9" x14ac:dyDescent="0.3">
      <c r="C20" t="s">
        <v>338</v>
      </c>
      <c r="D20">
        <v>0</v>
      </c>
      <c r="E20">
        <v>11</v>
      </c>
      <c r="F20">
        <v>0</v>
      </c>
      <c r="G20">
        <v>0</v>
      </c>
      <c r="H20">
        <v>0</v>
      </c>
      <c r="I20">
        <v>0</v>
      </c>
    </row>
    <row r="21" spans="2:9" x14ac:dyDescent="0.3">
      <c r="C21" t="s">
        <v>335</v>
      </c>
      <c r="D21">
        <v>0</v>
      </c>
      <c r="E21">
        <v>7</v>
      </c>
      <c r="F21">
        <v>0</v>
      </c>
      <c r="G21">
        <v>0</v>
      </c>
      <c r="H21">
        <v>0</v>
      </c>
      <c r="I21">
        <v>0</v>
      </c>
    </row>
    <row r="22" spans="2:9" x14ac:dyDescent="0.3">
      <c r="C22" t="s">
        <v>339</v>
      </c>
      <c r="D22">
        <v>7</v>
      </c>
      <c r="E22">
        <v>1</v>
      </c>
      <c r="F22">
        <v>2</v>
      </c>
      <c r="G22">
        <v>6</v>
      </c>
      <c r="H22">
        <v>20</v>
      </c>
      <c r="I22">
        <v>33</v>
      </c>
    </row>
    <row r="23" spans="2:9" x14ac:dyDescent="0.3">
      <c r="C23" t="s">
        <v>336</v>
      </c>
      <c r="D23">
        <v>72</v>
      </c>
      <c r="E23">
        <v>2</v>
      </c>
      <c r="F23">
        <v>77</v>
      </c>
      <c r="G23">
        <v>73</v>
      </c>
      <c r="H23">
        <v>59</v>
      </c>
      <c r="I23">
        <v>46</v>
      </c>
    </row>
    <row r="24" spans="2:9" x14ac:dyDescent="0.3">
      <c r="B24">
        <v>4</v>
      </c>
      <c r="C24" t="s">
        <v>337</v>
      </c>
      <c r="D24">
        <v>0</v>
      </c>
      <c r="E24">
        <v>9</v>
      </c>
      <c r="F24">
        <v>0</v>
      </c>
      <c r="G24">
        <v>0</v>
      </c>
      <c r="H24">
        <v>0</v>
      </c>
      <c r="I24">
        <v>0</v>
      </c>
    </row>
    <row r="25" spans="2:9" x14ac:dyDescent="0.3">
      <c r="C25" t="s">
        <v>338</v>
      </c>
      <c r="D25">
        <v>0</v>
      </c>
      <c r="E25">
        <v>1</v>
      </c>
      <c r="F25">
        <v>0</v>
      </c>
      <c r="G25">
        <v>0</v>
      </c>
      <c r="H25">
        <v>0</v>
      </c>
      <c r="I25">
        <v>0</v>
      </c>
    </row>
    <row r="26" spans="2:9" x14ac:dyDescent="0.3">
      <c r="C26" t="s">
        <v>335</v>
      </c>
      <c r="D26">
        <v>0</v>
      </c>
      <c r="E26">
        <v>8</v>
      </c>
      <c r="F26">
        <v>0</v>
      </c>
      <c r="G26">
        <v>0</v>
      </c>
      <c r="H26">
        <v>0</v>
      </c>
      <c r="I26">
        <v>0</v>
      </c>
    </row>
    <row r="27" spans="2:9" x14ac:dyDescent="0.3">
      <c r="C27" t="s">
        <v>339</v>
      </c>
      <c r="D27">
        <v>0</v>
      </c>
      <c r="E27">
        <v>7</v>
      </c>
      <c r="F27">
        <v>0</v>
      </c>
      <c r="G27">
        <v>0</v>
      </c>
      <c r="H27">
        <v>0</v>
      </c>
      <c r="I27">
        <v>13</v>
      </c>
    </row>
    <row r="28" spans="2:9" x14ac:dyDescent="0.3">
      <c r="C28" t="s">
        <v>336</v>
      </c>
      <c r="D28">
        <v>31</v>
      </c>
      <c r="E28">
        <v>6</v>
      </c>
      <c r="F28">
        <v>31</v>
      </c>
      <c r="G28">
        <v>31</v>
      </c>
      <c r="H28">
        <v>31</v>
      </c>
      <c r="I28">
        <v>18</v>
      </c>
    </row>
    <row r="29" spans="2:9" x14ac:dyDescent="0.3">
      <c r="B29">
        <v>5</v>
      </c>
      <c r="C29" t="s">
        <v>337</v>
      </c>
      <c r="D29">
        <v>0</v>
      </c>
      <c r="E29">
        <v>1</v>
      </c>
      <c r="F29">
        <v>0</v>
      </c>
      <c r="G29">
        <v>0</v>
      </c>
      <c r="H29">
        <v>0</v>
      </c>
      <c r="I29">
        <v>0</v>
      </c>
    </row>
    <row r="30" spans="2:9" x14ac:dyDescent="0.3">
      <c r="C30" t="s">
        <v>338</v>
      </c>
      <c r="D30">
        <v>0</v>
      </c>
      <c r="E30">
        <v>1</v>
      </c>
      <c r="F30">
        <v>0</v>
      </c>
      <c r="G30">
        <v>0</v>
      </c>
      <c r="H30">
        <v>0</v>
      </c>
      <c r="I30">
        <v>0</v>
      </c>
    </row>
    <row r="31" spans="2:9" x14ac:dyDescent="0.3">
      <c r="C31" t="s">
        <v>339</v>
      </c>
      <c r="D31">
        <v>0</v>
      </c>
      <c r="E31">
        <v>0</v>
      </c>
      <c r="F31">
        <v>0</v>
      </c>
      <c r="G31">
        <v>0</v>
      </c>
      <c r="H31">
        <v>0</v>
      </c>
      <c r="I31">
        <v>1</v>
      </c>
    </row>
    <row r="32" spans="2:9" x14ac:dyDescent="0.3">
      <c r="C32" t="s">
        <v>336</v>
      </c>
      <c r="D32">
        <v>2</v>
      </c>
      <c r="E32">
        <v>0</v>
      </c>
      <c r="F32">
        <v>2</v>
      </c>
      <c r="G32">
        <v>2</v>
      </c>
      <c r="H32">
        <v>2</v>
      </c>
      <c r="I32">
        <v>1</v>
      </c>
    </row>
  </sheetData>
  <pageMargins left="0.70000004768371604" right="0.70000004768371604" top="0.75" bottom="0.75" header="0.30000001192092901" footer="0.3000000119209290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2"/>
  <sheetViews>
    <sheetView topLeftCell="A9" workbookViewId="0">
      <pane xSplit="2" ySplit="5" topLeftCell="C41" activePane="bottomRight" state="frozen"/>
      <selection activeCell="A9" sqref="A9"/>
      <selection pane="topRight" activeCell="C9" sqref="C9"/>
      <selection pane="bottomLeft" activeCell="A14" sqref="A14"/>
      <selection pane="bottomRight" activeCell="U9" sqref="U9:Z9"/>
    </sheetView>
  </sheetViews>
  <sheetFormatPr defaultColWidth="9.109375" defaultRowHeight="14.4" x14ac:dyDescent="0.3"/>
  <cols>
    <col min="2" max="2" width="27.5546875" customWidth="1"/>
    <col min="6" max="6" width="8" customWidth="1"/>
    <col min="12" max="12" width="19.6640625" customWidth="1"/>
    <col min="14" max="14" width="16.5546875" customWidth="1"/>
    <col min="22" max="22" width="8.109375" customWidth="1"/>
    <col min="23" max="23" width="8.77734375" customWidth="1"/>
  </cols>
  <sheetData>
    <row r="1" spans="1:53" ht="15.75" customHeight="1" x14ac:dyDescent="0.3">
      <c r="A1" s="159" t="s">
        <v>340</v>
      </c>
      <c r="B1" s="159"/>
      <c r="C1" s="159"/>
      <c r="D1" s="159"/>
    </row>
    <row r="2" spans="1:53" ht="15.75" customHeight="1" x14ac:dyDescent="0.3">
      <c r="A2" s="159" t="s">
        <v>341</v>
      </c>
      <c r="B2" s="159"/>
      <c r="C2" s="164" t="s">
        <v>520</v>
      </c>
      <c r="D2" s="164"/>
      <c r="E2" s="164"/>
    </row>
    <row r="3" spans="1:53" ht="15.75" customHeight="1" x14ac:dyDescent="0.3">
      <c r="A3" s="159" t="s">
        <v>342</v>
      </c>
      <c r="B3" s="159"/>
      <c r="C3" s="164" t="s">
        <v>343</v>
      </c>
      <c r="D3" s="164"/>
      <c r="E3" s="164"/>
    </row>
    <row r="4" spans="1:53" ht="15.75" customHeight="1" x14ac:dyDescent="0.3">
      <c r="A4" s="159" t="s">
        <v>344</v>
      </c>
      <c r="B4" s="159"/>
      <c r="C4" s="50" t="s">
        <v>345</v>
      </c>
    </row>
    <row r="5" spans="1:53" ht="15.75" customHeight="1" x14ac:dyDescent="0.3">
      <c r="A5" s="159" t="s">
        <v>346</v>
      </c>
      <c r="B5" s="159"/>
      <c r="C5" s="164" t="s">
        <v>347</v>
      </c>
      <c r="D5" s="164"/>
      <c r="E5" s="164"/>
      <c r="F5" s="164"/>
      <c r="G5" s="164"/>
    </row>
    <row r="6" spans="1:53" ht="15.75" customHeight="1" x14ac:dyDescent="0.3"/>
    <row r="7" spans="1:53" ht="15.75" customHeight="1" x14ac:dyDescent="0.3">
      <c r="A7" s="163" t="s">
        <v>348</v>
      </c>
      <c r="B7" s="163"/>
      <c r="C7" s="163"/>
      <c r="D7" s="163"/>
      <c r="E7" s="163"/>
    </row>
    <row r="8" spans="1:53" ht="15.6" x14ac:dyDescent="0.3">
      <c r="A8" s="160" t="s">
        <v>349</v>
      </c>
      <c r="B8" s="160" t="s">
        <v>350</v>
      </c>
      <c r="C8" s="160" t="s">
        <v>351</v>
      </c>
      <c r="D8" s="160" t="s">
        <v>352</v>
      </c>
      <c r="E8" s="160" t="s">
        <v>353</v>
      </c>
      <c r="F8" s="165" t="s">
        <v>354</v>
      </c>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7"/>
    </row>
    <row r="9" spans="1:53" ht="15.6" x14ac:dyDescent="0.3">
      <c r="A9" s="161"/>
      <c r="B9" s="161"/>
      <c r="C9" s="161"/>
      <c r="D9" s="161"/>
      <c r="E9" s="161"/>
      <c r="F9" s="153" t="s">
        <v>355</v>
      </c>
      <c r="G9" s="154"/>
      <c r="H9" s="154"/>
      <c r="I9" s="154"/>
      <c r="J9" s="154"/>
      <c r="K9" s="154"/>
      <c r="L9" s="154"/>
      <c r="M9" s="154"/>
      <c r="N9" s="154"/>
      <c r="O9" s="154"/>
      <c r="P9" s="154"/>
      <c r="Q9" s="154"/>
      <c r="R9" s="154"/>
      <c r="S9" s="154"/>
      <c r="T9" s="155"/>
      <c r="U9" s="153" t="s">
        <v>356</v>
      </c>
      <c r="V9" s="154"/>
      <c r="W9" s="154"/>
      <c r="X9" s="154"/>
      <c r="Y9" s="154"/>
      <c r="Z9" s="155"/>
      <c r="AA9" s="153" t="s">
        <v>357</v>
      </c>
      <c r="AB9" s="154"/>
      <c r="AC9" s="154"/>
      <c r="AD9" s="154"/>
      <c r="AE9" s="154"/>
      <c r="AF9" s="154"/>
      <c r="AG9" s="154"/>
      <c r="AH9" s="154"/>
      <c r="AI9" s="155"/>
      <c r="AJ9" s="153" t="s">
        <v>358</v>
      </c>
      <c r="AK9" s="154"/>
      <c r="AL9" s="154"/>
      <c r="AM9" s="154"/>
      <c r="AN9" s="154"/>
      <c r="AO9" s="154"/>
      <c r="AP9" s="154"/>
      <c r="AQ9" s="154"/>
      <c r="AR9" s="155"/>
      <c r="AS9" s="153" t="s">
        <v>359</v>
      </c>
      <c r="AT9" s="154"/>
      <c r="AU9" s="154"/>
      <c r="AV9" s="154"/>
      <c r="AW9" s="154"/>
      <c r="AX9" s="154"/>
      <c r="AY9" s="154"/>
      <c r="AZ9" s="154"/>
      <c r="BA9" s="155"/>
    </row>
    <row r="10" spans="1:53" ht="15.6" x14ac:dyDescent="0.3">
      <c r="A10" s="161"/>
      <c r="B10" s="161"/>
      <c r="C10" s="161"/>
      <c r="D10" s="161"/>
      <c r="E10" s="161"/>
      <c r="F10" s="156" t="s">
        <v>360</v>
      </c>
      <c r="G10" s="157"/>
      <c r="H10" s="157"/>
      <c r="I10" s="157"/>
      <c r="J10" s="157"/>
      <c r="K10" s="157"/>
      <c r="L10" s="157"/>
      <c r="M10" s="157"/>
      <c r="N10" s="157"/>
      <c r="O10" s="157"/>
      <c r="P10" s="157"/>
      <c r="Q10" s="157"/>
      <c r="R10" s="157"/>
      <c r="S10" s="157"/>
      <c r="T10" s="158"/>
      <c r="U10" s="156" t="s">
        <v>360</v>
      </c>
      <c r="V10" s="157"/>
      <c r="W10" s="157"/>
      <c r="X10" s="157"/>
      <c r="Y10" s="157"/>
      <c r="Z10" s="158"/>
      <c r="AA10" s="156" t="s">
        <v>360</v>
      </c>
      <c r="AB10" s="157"/>
      <c r="AC10" s="157"/>
      <c r="AD10" s="157"/>
      <c r="AE10" s="157"/>
      <c r="AF10" s="157"/>
      <c r="AG10" s="157"/>
      <c r="AH10" s="157"/>
      <c r="AI10" s="158"/>
      <c r="AJ10" s="156" t="s">
        <v>360</v>
      </c>
      <c r="AK10" s="157"/>
      <c r="AL10" s="157"/>
      <c r="AM10" s="157"/>
      <c r="AN10" s="157"/>
      <c r="AO10" s="157"/>
      <c r="AP10" s="157"/>
      <c r="AQ10" s="157"/>
      <c r="AR10" s="158"/>
      <c r="AS10" s="156" t="s">
        <v>360</v>
      </c>
      <c r="AT10" s="157"/>
      <c r="AU10" s="157"/>
      <c r="AV10" s="157"/>
      <c r="AW10" s="157"/>
      <c r="AX10" s="157"/>
      <c r="AY10" s="157"/>
      <c r="AZ10" s="157"/>
      <c r="BA10" s="158"/>
    </row>
    <row r="11" spans="1:53" ht="78.75" customHeight="1" x14ac:dyDescent="0.3">
      <c r="A11" s="161"/>
      <c r="B11" s="161"/>
      <c r="C11" s="161"/>
      <c r="D11" s="161"/>
      <c r="E11" s="161"/>
      <c r="F11" s="150" t="s">
        <v>361</v>
      </c>
      <c r="G11" s="152"/>
      <c r="H11" s="152"/>
      <c r="I11" s="152"/>
      <c r="J11" s="152"/>
      <c r="K11" s="151"/>
      <c r="L11" s="150" t="s">
        <v>362</v>
      </c>
      <c r="M11" s="152"/>
      <c r="N11" s="151"/>
      <c r="O11" s="150" t="s">
        <v>363</v>
      </c>
      <c r="P11" s="152"/>
      <c r="Q11" s="152"/>
      <c r="R11" s="152"/>
      <c r="S11" s="152"/>
      <c r="T11" s="151"/>
      <c r="U11" s="150" t="s">
        <v>364</v>
      </c>
      <c r="V11" s="152"/>
      <c r="W11" s="151"/>
      <c r="X11" s="150" t="s">
        <v>365</v>
      </c>
      <c r="Y11" s="152"/>
      <c r="Z11" s="151"/>
      <c r="AA11" s="150" t="s">
        <v>366</v>
      </c>
      <c r="AB11" s="152"/>
      <c r="AC11" s="151"/>
      <c r="AD11" s="150" t="s">
        <v>367</v>
      </c>
      <c r="AE11" s="152"/>
      <c r="AF11" s="151"/>
      <c r="AG11" s="150" t="s">
        <v>368</v>
      </c>
      <c r="AH11" s="152"/>
      <c r="AI11" s="151"/>
      <c r="AJ11" s="150" t="s">
        <v>369</v>
      </c>
      <c r="AK11" s="152"/>
      <c r="AL11" s="151"/>
      <c r="AM11" s="150" t="s">
        <v>370</v>
      </c>
      <c r="AN11" s="152"/>
      <c r="AO11" s="151"/>
      <c r="AP11" s="150" t="s">
        <v>371</v>
      </c>
      <c r="AQ11" s="152"/>
      <c r="AR11" s="151"/>
      <c r="AS11" s="150" t="s">
        <v>372</v>
      </c>
      <c r="AT11" s="152"/>
      <c r="AU11" s="151"/>
      <c r="AV11" s="150" t="s">
        <v>373</v>
      </c>
      <c r="AW11" s="152"/>
      <c r="AX11" s="151"/>
      <c r="AY11" s="150" t="s">
        <v>374</v>
      </c>
      <c r="AZ11" s="152"/>
      <c r="BA11" s="151"/>
    </row>
    <row r="12" spans="1:53" ht="78.75" customHeight="1" x14ac:dyDescent="0.3">
      <c r="A12" s="161"/>
      <c r="B12" s="161"/>
      <c r="C12" s="161"/>
      <c r="D12" s="161"/>
      <c r="E12" s="161"/>
      <c r="F12" s="150" t="s">
        <v>375</v>
      </c>
      <c r="G12" s="152"/>
      <c r="H12" s="151"/>
      <c r="I12" s="150" t="s">
        <v>376</v>
      </c>
      <c r="J12" s="152"/>
      <c r="K12" s="151"/>
      <c r="L12" s="150" t="s">
        <v>377</v>
      </c>
      <c r="M12" s="152"/>
      <c r="N12" s="151"/>
      <c r="O12" s="150" t="s">
        <v>378</v>
      </c>
      <c r="P12" s="152"/>
      <c r="Q12" s="151"/>
      <c r="R12" s="150" t="s">
        <v>379</v>
      </c>
      <c r="S12" s="152"/>
      <c r="T12" s="151"/>
      <c r="U12" s="150" t="s">
        <v>380</v>
      </c>
      <c r="V12" s="152"/>
      <c r="W12" s="151"/>
      <c r="X12" s="150" t="s">
        <v>381</v>
      </c>
      <c r="Y12" s="152"/>
      <c r="Z12" s="151"/>
      <c r="AA12" s="150" t="s">
        <v>382</v>
      </c>
      <c r="AB12" s="152"/>
      <c r="AC12" s="151"/>
      <c r="AD12" s="150" t="s">
        <v>383</v>
      </c>
      <c r="AE12" s="152"/>
      <c r="AF12" s="151"/>
      <c r="AG12" s="150" t="s">
        <v>384</v>
      </c>
      <c r="AH12" s="152"/>
      <c r="AI12" s="151"/>
      <c r="AJ12" s="150" t="s">
        <v>385</v>
      </c>
      <c r="AK12" s="152"/>
      <c r="AL12" s="151"/>
      <c r="AM12" s="150" t="s">
        <v>386</v>
      </c>
      <c r="AN12" s="152"/>
      <c r="AO12" s="151"/>
      <c r="AP12" s="150" t="s">
        <v>387</v>
      </c>
      <c r="AQ12" s="152"/>
      <c r="AR12" s="151"/>
      <c r="AS12" s="150" t="s">
        <v>388</v>
      </c>
      <c r="AT12" s="152"/>
      <c r="AU12" s="151"/>
      <c r="AV12" s="150" t="s">
        <v>389</v>
      </c>
      <c r="AW12" s="152"/>
      <c r="AX12" s="151"/>
      <c r="AY12" s="150" t="s">
        <v>390</v>
      </c>
      <c r="AZ12" s="152"/>
      <c r="BA12" s="151"/>
    </row>
    <row r="13" spans="1:53" ht="15.75" customHeight="1" x14ac:dyDescent="0.3">
      <c r="A13" s="162"/>
      <c r="B13" s="162"/>
      <c r="C13" s="162"/>
      <c r="D13" s="162"/>
      <c r="E13" s="162"/>
      <c r="F13" s="84" t="s">
        <v>391</v>
      </c>
      <c r="G13" s="150" t="s">
        <v>392</v>
      </c>
      <c r="H13" s="151"/>
      <c r="I13" s="84" t="s">
        <v>391</v>
      </c>
      <c r="J13" s="150" t="s">
        <v>392</v>
      </c>
      <c r="K13" s="151"/>
      <c r="L13" s="84" t="s">
        <v>391</v>
      </c>
      <c r="M13" s="150" t="s">
        <v>392</v>
      </c>
      <c r="N13" s="151"/>
      <c r="O13" s="84" t="s">
        <v>391</v>
      </c>
      <c r="P13" s="150" t="s">
        <v>392</v>
      </c>
      <c r="Q13" s="151"/>
      <c r="R13" s="84" t="s">
        <v>391</v>
      </c>
      <c r="S13" s="150" t="s">
        <v>392</v>
      </c>
      <c r="T13" s="151"/>
      <c r="U13" s="84" t="s">
        <v>391</v>
      </c>
      <c r="V13" s="150" t="s">
        <v>392</v>
      </c>
      <c r="W13" s="151"/>
      <c r="X13" s="84" t="s">
        <v>391</v>
      </c>
      <c r="Y13" s="150" t="s">
        <v>392</v>
      </c>
      <c r="Z13" s="151"/>
      <c r="AA13" s="84" t="s">
        <v>391</v>
      </c>
      <c r="AB13" s="150" t="s">
        <v>392</v>
      </c>
      <c r="AC13" s="151"/>
      <c r="AD13" s="84" t="s">
        <v>391</v>
      </c>
      <c r="AE13" s="150" t="s">
        <v>392</v>
      </c>
      <c r="AF13" s="151"/>
      <c r="AG13" s="84" t="s">
        <v>391</v>
      </c>
      <c r="AH13" s="150" t="s">
        <v>392</v>
      </c>
      <c r="AI13" s="151"/>
      <c r="AJ13" s="84" t="s">
        <v>391</v>
      </c>
      <c r="AK13" s="150" t="s">
        <v>392</v>
      </c>
      <c r="AL13" s="151"/>
      <c r="AM13" s="84" t="s">
        <v>391</v>
      </c>
      <c r="AN13" s="150" t="s">
        <v>392</v>
      </c>
      <c r="AO13" s="151"/>
      <c r="AP13" s="84" t="s">
        <v>391</v>
      </c>
      <c r="AQ13" s="150" t="s">
        <v>392</v>
      </c>
      <c r="AR13" s="151"/>
      <c r="AS13" s="84" t="s">
        <v>391</v>
      </c>
      <c r="AT13" s="150" t="s">
        <v>392</v>
      </c>
      <c r="AU13" s="151"/>
      <c r="AV13" s="84" t="s">
        <v>391</v>
      </c>
      <c r="AW13" s="150" t="s">
        <v>392</v>
      </c>
      <c r="AX13" s="151"/>
      <c r="AY13" s="84" t="s">
        <v>391</v>
      </c>
      <c r="AZ13" s="150" t="s">
        <v>392</v>
      </c>
      <c r="BA13" s="151"/>
    </row>
    <row r="14" spans="1:53" ht="78" x14ac:dyDescent="0.3">
      <c r="A14" s="51">
        <v>1</v>
      </c>
      <c r="B14" s="109" t="str">
        <f>'для bus.gov.ru'!B5</f>
        <v>муниципальное бюджетное общеобразовательное учреждение «Средняя школа № 1»</v>
      </c>
      <c r="C14" s="52">
        <f>'для bus.gov.ru'!C5</f>
        <v>1032</v>
      </c>
      <c r="D14" s="52">
        <f>'для bus.gov.ru'!D5</f>
        <v>556</v>
      </c>
      <c r="E14" s="52">
        <f>'для bus.gov.ru'!E5</f>
        <v>0.53875968992248058</v>
      </c>
      <c r="F14" s="53" t="s">
        <v>393</v>
      </c>
      <c r="G14" s="54">
        <f>'Рейтинговая таблица организаций'!D4</f>
        <v>14</v>
      </c>
      <c r="H14" s="54">
        <f>'Рейтинговая таблица организаций'!E4</f>
        <v>14</v>
      </c>
      <c r="I14" s="53" t="s">
        <v>394</v>
      </c>
      <c r="J14" s="54">
        <f>'Рейтинговая таблица организаций'!F4</f>
        <v>45</v>
      </c>
      <c r="K14" s="54">
        <f>'Рейтинговая таблица организаций'!G4</f>
        <v>45</v>
      </c>
      <c r="L14" s="55" t="str">
        <f>IF('Рейтинговая таблица организаций'!H4&lt;1, "Отсутствуют или не функционируют дистанционные способы взаимодействия", IF('Рейтинговая таблица организаций'!H4&lt;4,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4" s="55">
        <f>'Рейтинговая таблица организаций'!H4</f>
        <v>6</v>
      </c>
      <c r="N14" s="55">
        <f>IF('Рейтинговая таблица организаций'!H4&lt;1, 0, IF('Рейтинговая таблица организаций'!H4&lt;4, 30, 100))</f>
        <v>100</v>
      </c>
      <c r="O14" s="55" t="s">
        <v>395</v>
      </c>
      <c r="P14" s="55">
        <f>'Рейтинговая таблица организаций'!I4</f>
        <v>467</v>
      </c>
      <c r="Q14" s="55">
        <f>'Рейтинговая таблица организаций'!J4</f>
        <v>479</v>
      </c>
      <c r="R14" s="55" t="s">
        <v>396</v>
      </c>
      <c r="S14" s="55">
        <f>'Рейтинговая таблица организаций'!K4</f>
        <v>471</v>
      </c>
      <c r="T14" s="55">
        <f>'Рейтинговая таблица организаций'!L4</f>
        <v>483</v>
      </c>
      <c r="U14" s="55" t="str">
        <f>IF('Рейтинговая таблица организаций'!Q4&lt;1, "Отсутствуют комфортные условия", IF('Рейтинговая таблица организаций'!Q4&lt;5,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4" s="55">
        <f>'Рейтинговая таблица организаций'!Q4</f>
        <v>5</v>
      </c>
      <c r="W14" s="55">
        <f>IF('Рейтинговая таблица организаций'!Q4&lt;1, 0, IF('Рейтинговая таблица организаций'!Q4&lt;4, 20, 100))</f>
        <v>100</v>
      </c>
      <c r="X14" s="55" t="s">
        <v>397</v>
      </c>
      <c r="Y14" s="55">
        <f>'Рейтинговая таблица организаций'!T4</f>
        <v>484</v>
      </c>
      <c r="Z14" s="55">
        <f>'Рейтинговая таблица организаций'!U4</f>
        <v>556</v>
      </c>
      <c r="AA14" s="55" t="str">
        <f>IF('Рейтинговая таблица организаций'!Z4&lt;1, "Отсутствуют условия доступности для инвалидов", IF('Рейтинговая таблица организаций'!Z4&lt;5,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4" s="56">
        <f>'Рейтинговая таблица организаций'!Z4</f>
        <v>3</v>
      </c>
      <c r="AC14" s="55">
        <f>IF('Рейтинговая таблица организаций'!Z4&lt;1, 0, IF('Рейтинговая таблица организаций'!Z4&lt;5, 20, 100))</f>
        <v>20</v>
      </c>
      <c r="AD14" s="55" t="str">
        <f>IF('Рейтинговая таблица организаций'!AA4&lt;1, "Отсутствуют условия доступности, позволяющие инвалидам получать услуги наравне с другими", IF('Рейтинговая таблица организаций'!AA4&lt;5,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4" s="55">
        <f>'Рейтинговая таблица организаций'!AA4</f>
        <v>4</v>
      </c>
      <c r="AF14" s="55">
        <f>IF('Рейтинговая таблица организаций'!AA4&lt;1, 0, IF('Рейтинговая таблица организаций'!AA4&lt;5, 20, 100))</f>
        <v>20</v>
      </c>
      <c r="AG14" s="55" t="s">
        <v>398</v>
      </c>
      <c r="AH14" s="55">
        <f>'Рейтинговая таблица организаций'!AB4</f>
        <v>21</v>
      </c>
      <c r="AI14" s="55">
        <f>'Рейтинговая таблица организаций'!AC4</f>
        <v>23</v>
      </c>
      <c r="AJ14" s="55" t="s">
        <v>399</v>
      </c>
      <c r="AK14" s="55">
        <f>'Рейтинговая таблица организаций'!AH4</f>
        <v>512</v>
      </c>
      <c r="AL14" s="55">
        <f>'Рейтинговая таблица организаций'!AI4</f>
        <v>556</v>
      </c>
      <c r="AM14" s="55" t="s">
        <v>400</v>
      </c>
      <c r="AN14" s="55">
        <f>'Рейтинговая таблица организаций'!AJ4</f>
        <v>521</v>
      </c>
      <c r="AO14" s="55">
        <f>'Рейтинговая таблица организаций'!AK4</f>
        <v>556</v>
      </c>
      <c r="AP14" s="55" t="s">
        <v>401</v>
      </c>
      <c r="AQ14" s="55">
        <f>'Рейтинговая таблица организаций'!AL4</f>
        <v>460</v>
      </c>
      <c r="AR14" s="55">
        <f>'Рейтинговая таблица организаций'!AM4</f>
        <v>470</v>
      </c>
      <c r="AS14" s="55" t="s">
        <v>402</v>
      </c>
      <c r="AT14" s="55">
        <f>'Рейтинговая таблица организаций'!AR4</f>
        <v>507</v>
      </c>
      <c r="AU14" s="55">
        <f>'Рейтинговая таблица организаций'!AS4</f>
        <v>556</v>
      </c>
      <c r="AV14" s="55" t="s">
        <v>403</v>
      </c>
      <c r="AW14" s="55">
        <f>'Рейтинговая таблица организаций'!AT4</f>
        <v>513</v>
      </c>
      <c r="AX14" s="55">
        <f>'Рейтинговая таблица организаций'!AU4</f>
        <v>556</v>
      </c>
      <c r="AY14" s="55" t="s">
        <v>404</v>
      </c>
      <c r="AZ14" s="55">
        <f>'Рейтинговая таблица организаций'!AV4</f>
        <v>517</v>
      </c>
      <c r="BA14" s="55">
        <f>'Рейтинговая таблица организаций'!AW4</f>
        <v>556</v>
      </c>
    </row>
    <row r="15" spans="1:53" ht="78" x14ac:dyDescent="0.3">
      <c r="A15" s="51">
        <v>2</v>
      </c>
      <c r="B15" s="109" t="str">
        <f>'для bus.gov.ru'!B6</f>
        <v>муниципальное бюджетное общеобразовательное учреждение «Средняя школа № 2»</v>
      </c>
      <c r="C15" s="52">
        <f>'для bus.gov.ru'!C6</f>
        <v>686</v>
      </c>
      <c r="D15" s="52">
        <f>'для bus.gov.ru'!D6</f>
        <v>338</v>
      </c>
      <c r="E15" s="52">
        <f>'для bus.gov.ru'!E6</f>
        <v>0.49271137026239065</v>
      </c>
      <c r="F15" s="53" t="s">
        <v>393</v>
      </c>
      <c r="G15" s="54">
        <f>'Рейтинговая таблица организаций'!D5</f>
        <v>14</v>
      </c>
      <c r="H15" s="54">
        <f>'Рейтинговая таблица организаций'!E5</f>
        <v>14</v>
      </c>
      <c r="I15" s="53" t="s">
        <v>394</v>
      </c>
      <c r="J15" s="54">
        <f>'Рейтинговая таблица организаций'!F5</f>
        <v>44</v>
      </c>
      <c r="K15" s="54">
        <f>'Рейтинговая таблица организаций'!G5</f>
        <v>44</v>
      </c>
      <c r="L15" s="55" t="str">
        <f>IF('Рейтинговая таблица организаций'!H5&lt;1, "Отсутствуют или не функционируют дистанционные способы взаимодействия", IF('Рейтинговая таблица организаций'!H5&lt;4,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5" s="55">
        <f>'Рейтинговая таблица организаций'!H5</f>
        <v>6</v>
      </c>
      <c r="N15" s="55">
        <f>IF('Рейтинговая таблица организаций'!H5&lt;1, 0, IF('Рейтинговая таблица организаций'!H5&lt;4, 30, 100))</f>
        <v>100</v>
      </c>
      <c r="O15" s="55" t="s">
        <v>395</v>
      </c>
      <c r="P15" s="55">
        <f>'Рейтинговая таблица организаций'!I5</f>
        <v>230</v>
      </c>
      <c r="Q15" s="55">
        <f>'Рейтинговая таблица организаций'!J5</f>
        <v>245</v>
      </c>
      <c r="R15" s="55" t="s">
        <v>396</v>
      </c>
      <c r="S15" s="55">
        <f>'Рейтинговая таблица организаций'!K5</f>
        <v>249</v>
      </c>
      <c r="T15" s="55">
        <f>'Рейтинговая таблица организаций'!L5</f>
        <v>271</v>
      </c>
      <c r="U15" s="55" t="str">
        <f>IF('Рейтинговая таблица организаций'!Q5&lt;1, "Отсутствуют комфортные условия", IF('Рейтинговая таблица организаций'!Q5&lt;5,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5" s="55">
        <f>'Рейтинговая таблица организаций'!Q5</f>
        <v>5</v>
      </c>
      <c r="W15" s="55">
        <f>IF('Рейтинговая таблица организаций'!Q5&lt;1, 0, IF('Рейтинговая таблица организаций'!Q5&lt;4, 20, 100))</f>
        <v>100</v>
      </c>
      <c r="X15" s="55" t="s">
        <v>397</v>
      </c>
      <c r="Y15" s="55">
        <f>'Рейтинговая таблица организаций'!T5</f>
        <v>245</v>
      </c>
      <c r="Z15" s="55">
        <f>'Рейтинговая таблица организаций'!U5</f>
        <v>338</v>
      </c>
      <c r="AA15" s="55" t="str">
        <f>IF('Рейтинговая таблица организаций'!Z5&lt;1, "Отсутствуют условия доступности для инвалидов", IF('Рейтинговая таблица организаций'!Z5&lt;5, "Количество условий доступности организации для инвалидов (от одного до четырех)", "Наличие пяти и более условий доступности для инвалидов"))</f>
        <v>Наличие пяти и более условий доступности для инвалидов</v>
      </c>
      <c r="AB15" s="56">
        <f>'Рейтинговая таблица организаций'!Z5</f>
        <v>5</v>
      </c>
      <c r="AC15" s="55">
        <f>IF('Рейтинговая таблица организаций'!Z5&lt;1, 0, IF('Рейтинговая таблица организаций'!Z5&lt;5, 20, 100))</f>
        <v>100</v>
      </c>
      <c r="AD15" s="55" t="str">
        <f>IF('Рейтинговая таблица организаций'!AA5&lt;1, "Отсутствуют условия доступности, позволяющие инвалидам получать услуги наравне с другими", IF('Рейтинговая таблица организаций'!AA5&lt;5,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15" s="55">
        <f>'Рейтинговая таблица организаций'!AA5</f>
        <v>6</v>
      </c>
      <c r="AF15" s="55">
        <f>IF('Рейтинговая таблица организаций'!AA5&lt;1, 0, IF('Рейтинговая таблица организаций'!AA5&lt;5, 20, 100))</f>
        <v>100</v>
      </c>
      <c r="AG15" s="55" t="s">
        <v>398</v>
      </c>
      <c r="AH15" s="55">
        <f>'Рейтинговая таблица организаций'!AB5</f>
        <v>8</v>
      </c>
      <c r="AI15" s="55">
        <f>'Рейтинговая таблица организаций'!AC5</f>
        <v>10</v>
      </c>
      <c r="AJ15" s="55" t="s">
        <v>399</v>
      </c>
      <c r="AK15" s="55">
        <f>'Рейтинговая таблица организаций'!AH5</f>
        <v>303</v>
      </c>
      <c r="AL15" s="55">
        <f>'Рейтинговая таблица организаций'!AI5</f>
        <v>338</v>
      </c>
      <c r="AM15" s="55" t="s">
        <v>400</v>
      </c>
      <c r="AN15" s="55">
        <f>'Рейтинговая таблица организаций'!AJ5</f>
        <v>294</v>
      </c>
      <c r="AO15" s="55">
        <f>'Рейтинговая таблица организаций'!AK5</f>
        <v>338</v>
      </c>
      <c r="AP15" s="55" t="s">
        <v>401</v>
      </c>
      <c r="AQ15" s="55">
        <f>'Рейтинговая таблица организаций'!AL5</f>
        <v>208</v>
      </c>
      <c r="AR15" s="55">
        <f>'Рейтинговая таблица организаций'!AM5</f>
        <v>216</v>
      </c>
      <c r="AS15" s="55" t="s">
        <v>402</v>
      </c>
      <c r="AT15" s="55">
        <f>'Рейтинговая таблица организаций'!AR5</f>
        <v>271</v>
      </c>
      <c r="AU15" s="55">
        <f>'Рейтинговая таблица организаций'!AS5</f>
        <v>338</v>
      </c>
      <c r="AV15" s="55" t="s">
        <v>403</v>
      </c>
      <c r="AW15" s="55">
        <f>'Рейтинговая таблица организаций'!AT5</f>
        <v>303</v>
      </c>
      <c r="AX15" s="55">
        <f>'Рейтинговая таблица организаций'!AU5</f>
        <v>338</v>
      </c>
      <c r="AY15" s="55" t="s">
        <v>404</v>
      </c>
      <c r="AZ15" s="55">
        <f>'Рейтинговая таблица организаций'!AV5</f>
        <v>294</v>
      </c>
      <c r="BA15" s="55">
        <f>'Рейтинговая таблица организаций'!AW5</f>
        <v>338</v>
      </c>
    </row>
    <row r="16" spans="1:53" ht="78" x14ac:dyDescent="0.3">
      <c r="A16" s="51">
        <v>3</v>
      </c>
      <c r="B16" s="109" t="str">
        <f>'для bus.gov.ru'!B7</f>
        <v>муниципальное бюджетное общеобразовательное учреждение «Гимназия № 3»</v>
      </c>
      <c r="C16" s="52">
        <f>'для bus.gov.ru'!C7</f>
        <v>1026</v>
      </c>
      <c r="D16" s="52">
        <f>'для bus.gov.ru'!D7</f>
        <v>225</v>
      </c>
      <c r="E16" s="52">
        <f>'для bus.gov.ru'!E7</f>
        <v>0.21929824561403508</v>
      </c>
      <c r="F16" s="53" t="s">
        <v>393</v>
      </c>
      <c r="G16" s="54">
        <f>'Рейтинговая таблица организаций'!D6</f>
        <v>14</v>
      </c>
      <c r="H16" s="54">
        <f>'Рейтинговая таблица организаций'!E6</f>
        <v>14</v>
      </c>
      <c r="I16" s="53" t="s">
        <v>394</v>
      </c>
      <c r="J16" s="54">
        <f>'Рейтинговая таблица организаций'!F6</f>
        <v>41</v>
      </c>
      <c r="K16" s="54">
        <f>'Рейтинговая таблица организаций'!G6</f>
        <v>44</v>
      </c>
      <c r="L16" s="55" t="str">
        <f>IF('Рейтинговая таблица организаций'!H6&lt;1, "Отсутствуют или не функционируют дистанционные способы взаимодействия", IF('Рейтинговая таблица организаций'!H6&lt;4,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6" s="55">
        <f>'Рейтинговая таблица организаций'!H6</f>
        <v>4</v>
      </c>
      <c r="N16" s="55">
        <f>IF('Рейтинговая таблица организаций'!H6&lt;1, 0, IF('Рейтинговая таблица организаций'!H6&lt;4, 30, 100))</f>
        <v>100</v>
      </c>
      <c r="O16" s="55" t="s">
        <v>395</v>
      </c>
      <c r="P16" s="55">
        <f>'Рейтинговая таблица организаций'!I6</f>
        <v>205</v>
      </c>
      <c r="Q16" s="55">
        <f>'Рейтинговая таблица организаций'!J6</f>
        <v>206</v>
      </c>
      <c r="R16" s="55" t="s">
        <v>396</v>
      </c>
      <c r="S16" s="55">
        <f>'Рейтинговая таблица организаций'!K6</f>
        <v>218</v>
      </c>
      <c r="T16" s="55">
        <f>'Рейтинговая таблица организаций'!L6</f>
        <v>219</v>
      </c>
      <c r="U16" s="55" t="str">
        <f>IF('Рейтинговая таблица организаций'!Q6&lt;1, "Отсутствуют комфортные условия", IF('Рейтинговая таблица организаций'!Q6&lt;5,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6" s="55">
        <f>'Рейтинговая таблица организаций'!Q6</f>
        <v>5</v>
      </c>
      <c r="W16" s="55">
        <f>IF('Рейтинговая таблица организаций'!Q6&lt;1, 0, IF('Рейтинговая таблица организаций'!Q6&lt;4, 20, 100))</f>
        <v>100</v>
      </c>
      <c r="X16" s="55" t="s">
        <v>397</v>
      </c>
      <c r="Y16" s="55">
        <f>'Рейтинговая таблица организаций'!T6</f>
        <v>224</v>
      </c>
      <c r="Z16" s="55">
        <f>'Рейтинговая таблица организаций'!U6</f>
        <v>225</v>
      </c>
      <c r="AA16" s="55" t="str">
        <f>IF('Рейтинговая таблица организаций'!Z6&lt;1, "Отсутствуют условия доступности для инвалидов", IF('Рейтинговая таблица организаций'!Z6&lt;5,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6" s="56">
        <f>'Рейтинговая таблица организаций'!Z6</f>
        <v>4</v>
      </c>
      <c r="AC16" s="55">
        <f>IF('Рейтинговая таблица организаций'!Z6&lt;1, 0, IF('Рейтинговая таблица организаций'!Z6&lt;5, 20, 100))</f>
        <v>20</v>
      </c>
      <c r="AD16" s="55" t="str">
        <f>IF('Рейтинговая таблица организаций'!AA6&lt;1, "Отсутствуют условия доступности, позволяющие инвалидам получать услуги наравне с другими", IF('Рейтинговая таблица организаций'!AA6&lt;5,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6" s="55">
        <f>'Рейтинговая таблица организаций'!AA6</f>
        <v>4</v>
      </c>
      <c r="AF16" s="55">
        <f>IF('Рейтинговая таблица организаций'!AA6&lt;1, 0, IF('Рейтинговая таблица организаций'!AA6&lt;5, 20, 100))</f>
        <v>20</v>
      </c>
      <c r="AG16" s="55" t="s">
        <v>398</v>
      </c>
      <c r="AH16" s="55">
        <f>'Рейтинговая таблица организаций'!AB6</f>
        <v>14</v>
      </c>
      <c r="AI16" s="55">
        <f>'Рейтинговая таблица организаций'!AC6</f>
        <v>14</v>
      </c>
      <c r="AJ16" s="55" t="s">
        <v>399</v>
      </c>
      <c r="AK16" s="55">
        <f>'Рейтинговая таблица организаций'!AH6</f>
        <v>221</v>
      </c>
      <c r="AL16" s="55">
        <f>'Рейтинговая таблица организаций'!AI6</f>
        <v>225</v>
      </c>
      <c r="AM16" s="55" t="s">
        <v>400</v>
      </c>
      <c r="AN16" s="55">
        <f>'Рейтинговая таблица организаций'!AJ6</f>
        <v>219</v>
      </c>
      <c r="AO16" s="55">
        <f>'Рейтинговая таблица организаций'!AK6</f>
        <v>225</v>
      </c>
      <c r="AP16" s="55" t="s">
        <v>401</v>
      </c>
      <c r="AQ16" s="55">
        <f>'Рейтинговая таблица организаций'!AL6</f>
        <v>199</v>
      </c>
      <c r="AR16" s="55">
        <f>'Рейтинговая таблица организаций'!AM6</f>
        <v>202</v>
      </c>
      <c r="AS16" s="55" t="s">
        <v>402</v>
      </c>
      <c r="AT16" s="55">
        <f>'Рейтинговая таблица организаций'!AR6</f>
        <v>220</v>
      </c>
      <c r="AU16" s="55">
        <f>'Рейтинговая таблица организаций'!AS6</f>
        <v>225</v>
      </c>
      <c r="AV16" s="55" t="s">
        <v>403</v>
      </c>
      <c r="AW16" s="55">
        <f>'Рейтинговая таблица организаций'!AT6</f>
        <v>221</v>
      </c>
      <c r="AX16" s="55">
        <f>'Рейтинговая таблица организаций'!AU6</f>
        <v>225</v>
      </c>
      <c r="AY16" s="55" t="s">
        <v>404</v>
      </c>
      <c r="AZ16" s="55">
        <f>'Рейтинговая таблица организаций'!AV6</f>
        <v>219</v>
      </c>
      <c r="BA16" s="55">
        <f>'Рейтинговая таблица организаций'!AW6</f>
        <v>225</v>
      </c>
    </row>
    <row r="17" spans="1:53" ht="78" x14ac:dyDescent="0.3">
      <c r="A17" s="51">
        <v>4</v>
      </c>
      <c r="B17" s="109" t="str">
        <f>'для bus.gov.ru'!B8</f>
        <v>муниципальное бюджетное общеобразовательное учреждение «Средняя школа № 4»</v>
      </c>
      <c r="C17" s="52">
        <f>'для bus.gov.ru'!C8</f>
        <v>998</v>
      </c>
      <c r="D17" s="52">
        <f>'для bus.gov.ru'!D8</f>
        <v>305</v>
      </c>
      <c r="E17" s="52">
        <f>'для bus.gov.ru'!E8</f>
        <v>0.30561122244488975</v>
      </c>
      <c r="F17" s="53" t="s">
        <v>393</v>
      </c>
      <c r="G17" s="54">
        <f>'Рейтинговая таблица организаций'!D7</f>
        <v>14</v>
      </c>
      <c r="H17" s="54">
        <f>'Рейтинговая таблица организаций'!E7</f>
        <v>14</v>
      </c>
      <c r="I17" s="53" t="s">
        <v>394</v>
      </c>
      <c r="J17" s="54">
        <f>'Рейтинговая таблица организаций'!F7</f>
        <v>45</v>
      </c>
      <c r="K17" s="54">
        <f>'Рейтинговая таблица организаций'!G7</f>
        <v>45</v>
      </c>
      <c r="L17" s="55" t="str">
        <f>IF('Рейтинговая таблица организаций'!H7&lt;1, "Отсутствуют или не функционируют дистанционные способы взаимодействия", IF('Рейтинговая таблица организаций'!H7&lt;4,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7" s="55">
        <f>'Рейтинговая таблица организаций'!H7</f>
        <v>5</v>
      </c>
      <c r="N17" s="55">
        <f>IF('Рейтинговая таблица организаций'!H7&lt;1, 0, IF('Рейтинговая таблица организаций'!H7&lt;4, 30, 100))</f>
        <v>100</v>
      </c>
      <c r="O17" s="55" t="s">
        <v>395</v>
      </c>
      <c r="P17" s="55">
        <f>'Рейтинговая таблица организаций'!I7</f>
        <v>229</v>
      </c>
      <c r="Q17" s="55">
        <f>'Рейтинговая таблица организаций'!J7</f>
        <v>241</v>
      </c>
      <c r="R17" s="55" t="s">
        <v>396</v>
      </c>
      <c r="S17" s="55">
        <f>'Рейтинговая таблица организаций'!K7</f>
        <v>243</v>
      </c>
      <c r="T17" s="55">
        <f>'Рейтинговая таблица организаций'!L7</f>
        <v>273</v>
      </c>
      <c r="U17" s="55" t="str">
        <f>IF('Рейтинговая таблица организаций'!Q7&lt;1, "Отсутствуют комфортные условия", IF('Рейтинговая таблица организаций'!Q7&lt;5,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7" s="55">
        <f>'Рейтинговая таблица организаций'!Q7</f>
        <v>5</v>
      </c>
      <c r="W17" s="55">
        <f>IF('Рейтинговая таблица организаций'!Q7&lt;1, 0, IF('Рейтинговая таблица организаций'!Q7&lt;4, 20, 100))</f>
        <v>100</v>
      </c>
      <c r="X17" s="55" t="s">
        <v>397</v>
      </c>
      <c r="Y17" s="55">
        <f>'Рейтинговая таблица организаций'!T7</f>
        <v>240</v>
      </c>
      <c r="Z17" s="55">
        <f>'Рейтинговая таблица организаций'!U7</f>
        <v>305</v>
      </c>
      <c r="AA17" s="55" t="str">
        <f>IF('Рейтинговая таблица организаций'!Z7&lt;1, "Отсутствуют условия доступности для инвалидов", IF('Рейтинговая таблица организаций'!Z7&lt;5, "Количество условий доступности организации для инвалидов (от одного до четырех)", "Наличие пяти и более условий доступности для инвалидов"))</f>
        <v>Отсутствуют условия доступности для инвалидов</v>
      </c>
      <c r="AB17" s="56">
        <f>'Рейтинговая таблица организаций'!Z7</f>
        <v>0</v>
      </c>
      <c r="AC17" s="55">
        <f>IF('Рейтинговая таблица организаций'!Z7&lt;1, 0, IF('Рейтинговая таблица организаций'!Z7&lt;5, 20, 100))</f>
        <v>0</v>
      </c>
      <c r="AD17" s="55" t="str">
        <f>IF('Рейтинговая таблица организаций'!AA7&lt;1, "Отсутствуют условия доступности, позволяющие инвалидам получать услуги наравне с другими", IF('Рейтинговая таблица организаций'!AA7&lt;5,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17" s="55">
        <f>'Рейтинговая таблица организаций'!AA7</f>
        <v>5</v>
      </c>
      <c r="AF17" s="55">
        <f>IF('Рейтинговая таблица организаций'!AA7&lt;1, 0, IF('Рейтинговая таблица организаций'!AA7&lt;5, 20, 100))</f>
        <v>100</v>
      </c>
      <c r="AG17" s="55" t="s">
        <v>398</v>
      </c>
      <c r="AH17" s="55">
        <f>'Рейтинговая таблица организаций'!AB7</f>
        <v>26</v>
      </c>
      <c r="AI17" s="55">
        <f>'Рейтинговая таблица организаций'!AC7</f>
        <v>35</v>
      </c>
      <c r="AJ17" s="55" t="s">
        <v>399</v>
      </c>
      <c r="AK17" s="55">
        <f>'Рейтинговая таблица организаций'!AH7</f>
        <v>258</v>
      </c>
      <c r="AL17" s="55">
        <f>'Рейтинговая таблица организаций'!AI7</f>
        <v>305</v>
      </c>
      <c r="AM17" s="55" t="s">
        <v>400</v>
      </c>
      <c r="AN17" s="55">
        <f>'Рейтинговая таблица организаций'!AJ7</f>
        <v>259</v>
      </c>
      <c r="AO17" s="55">
        <f>'Рейтинговая таблица организаций'!AK7</f>
        <v>305</v>
      </c>
      <c r="AP17" s="55" t="s">
        <v>401</v>
      </c>
      <c r="AQ17" s="55">
        <f>'Рейтинговая таблица организаций'!AL7</f>
        <v>220</v>
      </c>
      <c r="AR17" s="55">
        <f>'Рейтинговая таблица организаций'!AM7</f>
        <v>231</v>
      </c>
      <c r="AS17" s="55" t="s">
        <v>402</v>
      </c>
      <c r="AT17" s="55">
        <f>'Рейтинговая таблица организаций'!AR7</f>
        <v>251</v>
      </c>
      <c r="AU17" s="55">
        <f>'Рейтинговая таблица организаций'!AS7</f>
        <v>305</v>
      </c>
      <c r="AV17" s="55" t="s">
        <v>403</v>
      </c>
      <c r="AW17" s="55">
        <f>'Рейтинговая таблица организаций'!AT7</f>
        <v>247</v>
      </c>
      <c r="AX17" s="55">
        <f>'Рейтинговая таблица организаций'!AU7</f>
        <v>305</v>
      </c>
      <c r="AY17" s="55" t="s">
        <v>404</v>
      </c>
      <c r="AZ17" s="55">
        <f>'Рейтинговая таблица организаций'!AV7</f>
        <v>247</v>
      </c>
      <c r="BA17" s="55">
        <f>'Рейтинговая таблица организаций'!AW7</f>
        <v>305</v>
      </c>
    </row>
    <row r="18" spans="1:53" ht="78" x14ac:dyDescent="0.3">
      <c r="A18" s="51">
        <v>5</v>
      </c>
      <c r="B18" s="109" t="str">
        <f>'для bus.gov.ru'!B9</f>
        <v>муниципальное бюджетное общеобразовательное учреждение «Средняя школа № 5»</v>
      </c>
      <c r="C18" s="52">
        <f>'для bus.gov.ru'!C9</f>
        <v>742</v>
      </c>
      <c r="D18" s="52">
        <f>'для bus.gov.ru'!D9</f>
        <v>383</v>
      </c>
      <c r="E18" s="52">
        <f>'для bus.gov.ru'!E9</f>
        <v>0.51617250673854442</v>
      </c>
      <c r="F18" s="53" t="s">
        <v>393</v>
      </c>
      <c r="G18" s="54">
        <f>'Рейтинговая таблица организаций'!D8</f>
        <v>14</v>
      </c>
      <c r="H18" s="54">
        <f>'Рейтинговая таблица организаций'!E8</f>
        <v>14</v>
      </c>
      <c r="I18" s="53" t="s">
        <v>394</v>
      </c>
      <c r="J18" s="54">
        <f>'Рейтинговая таблица организаций'!F8</f>
        <v>40</v>
      </c>
      <c r="K18" s="54">
        <f>'Рейтинговая таблица организаций'!G8</f>
        <v>42</v>
      </c>
      <c r="L18" s="55" t="str">
        <f>IF('Рейтинговая таблица организаций'!H8&lt;1, "Отсутствуют или не функционируют дистанционные способы взаимодействия", IF('Рейтинговая таблица организаций'!H8&lt;4,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8" s="55">
        <f>'Рейтинговая таблица организаций'!H8</f>
        <v>5</v>
      </c>
      <c r="N18" s="55">
        <f>IF('Рейтинговая таблица организаций'!H8&lt;1, 0, IF('Рейтинговая таблица организаций'!H8&lt;4, 30, 100))</f>
        <v>100</v>
      </c>
      <c r="O18" s="55" t="s">
        <v>395</v>
      </c>
      <c r="P18" s="55">
        <f>'Рейтинговая таблица организаций'!I8</f>
        <v>377</v>
      </c>
      <c r="Q18" s="55">
        <f>'Рейтинговая таблица организаций'!J8</f>
        <v>379</v>
      </c>
      <c r="R18" s="55" t="s">
        <v>396</v>
      </c>
      <c r="S18" s="55">
        <f>'Рейтинговая таблица организаций'!K8</f>
        <v>379</v>
      </c>
      <c r="T18" s="55">
        <f>'Рейтинговая таблица организаций'!L8</f>
        <v>380</v>
      </c>
      <c r="U18" s="55" t="str">
        <f>IF('Рейтинговая таблица организаций'!Q8&lt;1, "Отсутствуют комфортные условия", IF('Рейтинговая таблица организаций'!Q8&lt;5,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8" s="55">
        <f>'Рейтинговая таблица организаций'!Q8</f>
        <v>5</v>
      </c>
      <c r="W18" s="55">
        <f>IF('Рейтинговая таблица организаций'!Q8&lt;1, 0, IF('Рейтинговая таблица организаций'!Q8&lt;4, 20, 100))</f>
        <v>100</v>
      </c>
      <c r="X18" s="55" t="s">
        <v>397</v>
      </c>
      <c r="Y18" s="55">
        <f>'Рейтинговая таблица организаций'!T8</f>
        <v>379</v>
      </c>
      <c r="Z18" s="55">
        <f>'Рейтинговая таблица организаций'!U8</f>
        <v>383</v>
      </c>
      <c r="AA18" s="55" t="str">
        <f>IF('Рейтинговая таблица организаций'!Z8&lt;1, "Отсутствуют условия доступности для инвалидов", IF('Рейтинговая таблица организаций'!Z8&lt;5,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8" s="56">
        <f>'Рейтинговая таблица организаций'!Z8</f>
        <v>1</v>
      </c>
      <c r="AC18" s="55">
        <f>IF('Рейтинговая таблица организаций'!Z8&lt;1, 0, IF('Рейтинговая таблица организаций'!Z8&lt;5, 20, 100))</f>
        <v>20</v>
      </c>
      <c r="AD18" s="55" t="str">
        <f>IF('Рейтинговая таблица организаций'!AA8&lt;1, "Отсутствуют условия доступности, позволяющие инвалидам получать услуги наравне с другими", IF('Рейтинговая таблица организаций'!AA8&lt;5,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8" s="55">
        <f>'Рейтинговая таблица организаций'!AA8</f>
        <v>4</v>
      </c>
      <c r="AF18" s="55">
        <f>IF('Рейтинговая таблица организаций'!AA8&lt;1, 0, IF('Рейтинговая таблица организаций'!AA8&lt;5, 20, 100))</f>
        <v>20</v>
      </c>
      <c r="AG18" s="55" t="s">
        <v>398</v>
      </c>
      <c r="AH18" s="55">
        <f>'Рейтинговая таблица организаций'!AB8</f>
        <v>37</v>
      </c>
      <c r="AI18" s="55">
        <f>'Рейтинговая таблица организаций'!AC8</f>
        <v>41</v>
      </c>
      <c r="AJ18" s="55" t="s">
        <v>399</v>
      </c>
      <c r="AK18" s="55">
        <f>'Рейтинговая таблица организаций'!AH8</f>
        <v>381</v>
      </c>
      <c r="AL18" s="55">
        <f>'Рейтинговая таблица организаций'!AI8</f>
        <v>383</v>
      </c>
      <c r="AM18" s="55" t="s">
        <v>400</v>
      </c>
      <c r="AN18" s="55">
        <f>'Рейтинговая таблица организаций'!AJ8</f>
        <v>381</v>
      </c>
      <c r="AO18" s="55">
        <f>'Рейтинговая таблица организаций'!AK8</f>
        <v>383</v>
      </c>
      <c r="AP18" s="55" t="s">
        <v>401</v>
      </c>
      <c r="AQ18" s="55">
        <f>'Рейтинговая таблица организаций'!AL8</f>
        <v>380</v>
      </c>
      <c r="AR18" s="55">
        <f>'Рейтинговая таблица организаций'!AM8</f>
        <v>380</v>
      </c>
      <c r="AS18" s="55" t="s">
        <v>402</v>
      </c>
      <c r="AT18" s="55">
        <f>'Рейтинговая таблица организаций'!AR8</f>
        <v>381</v>
      </c>
      <c r="AU18" s="55">
        <f>'Рейтинговая таблица организаций'!AS8</f>
        <v>383</v>
      </c>
      <c r="AV18" s="55" t="s">
        <v>403</v>
      </c>
      <c r="AW18" s="55">
        <f>'Рейтинговая таблица организаций'!AT8</f>
        <v>383</v>
      </c>
      <c r="AX18" s="55">
        <f>'Рейтинговая таблица организаций'!AU8</f>
        <v>383</v>
      </c>
      <c r="AY18" s="55" t="s">
        <v>404</v>
      </c>
      <c r="AZ18" s="55">
        <f>'Рейтинговая таблица организаций'!AV8</f>
        <v>380</v>
      </c>
      <c r="BA18" s="55">
        <f>'Рейтинговая таблица организаций'!AW8</f>
        <v>383</v>
      </c>
    </row>
    <row r="19" spans="1:53" ht="62.4" x14ac:dyDescent="0.3">
      <c r="A19" s="51">
        <v>6</v>
      </c>
      <c r="B19" s="109" t="str">
        <f>'для bus.gov.ru'!B10</f>
        <v>муниципальное бюджетное общеобразовательное учреждение «Лицей № 6»</v>
      </c>
      <c r="C19" s="52">
        <f>'для bus.gov.ru'!C10</f>
        <v>797</v>
      </c>
      <c r="D19" s="52">
        <f>'для bus.gov.ru'!D10</f>
        <v>599</v>
      </c>
      <c r="E19" s="52">
        <f>'для bus.gov.ru'!E10</f>
        <v>0.75156838143036386</v>
      </c>
      <c r="F19" s="53" t="s">
        <v>393</v>
      </c>
      <c r="G19" s="54">
        <f>'Рейтинговая таблица организаций'!D9</f>
        <v>14</v>
      </c>
      <c r="H19" s="54">
        <f>'Рейтинговая таблица организаций'!E9</f>
        <v>14</v>
      </c>
      <c r="I19" s="53" t="s">
        <v>394</v>
      </c>
      <c r="J19" s="54">
        <f>'Рейтинговая таблица организаций'!F9</f>
        <v>45</v>
      </c>
      <c r="K19" s="54">
        <f>'Рейтинговая таблица организаций'!G9</f>
        <v>45</v>
      </c>
      <c r="L19" s="55" t="str">
        <f>IF('Рейтинговая таблица организаций'!H9&lt;1, "Отсутствуют или не функционируют дистанционные способы взаимодействия", IF('Рейтинговая таблица организаций'!H9&lt;4,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9" s="55">
        <f>'Рейтинговая таблица организаций'!H9</f>
        <v>6</v>
      </c>
      <c r="N19" s="55">
        <f>IF('Рейтинговая таблица организаций'!H9&lt;1, 0, IF('Рейтинговая таблица организаций'!H9&lt;4, 30, 100))</f>
        <v>100</v>
      </c>
      <c r="O19" s="55" t="s">
        <v>395</v>
      </c>
      <c r="P19" s="55">
        <f>'Рейтинговая таблица организаций'!I9</f>
        <v>494</v>
      </c>
      <c r="Q19" s="55">
        <f>'Рейтинговая таблица организаций'!J9</f>
        <v>495</v>
      </c>
      <c r="R19" s="55" t="s">
        <v>396</v>
      </c>
      <c r="S19" s="55">
        <f>'Рейтинговая таблица организаций'!K9</f>
        <v>577</v>
      </c>
      <c r="T19" s="55">
        <f>'Рейтинговая таблица организаций'!L9</f>
        <v>578</v>
      </c>
      <c r="U19" s="55" t="str">
        <f>IF('Рейтинговая таблица организаций'!Q9&lt;1, "Отсутствуют комфортные условия", IF('Рейтинговая таблица организаций'!Q9&lt;5,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19" s="55">
        <f>'Рейтинговая таблица организаций'!Q9</f>
        <v>5</v>
      </c>
      <c r="W19" s="55">
        <f>IF('Рейтинговая таблица организаций'!Q9&lt;1, 0, IF('Рейтинговая таблица организаций'!Q9&lt;4, 20, 100))</f>
        <v>100</v>
      </c>
      <c r="X19" s="55" t="s">
        <v>397</v>
      </c>
      <c r="Y19" s="55">
        <f>'Рейтинговая таблица организаций'!T9</f>
        <v>595</v>
      </c>
      <c r="Z19" s="55">
        <f>'Рейтинговая таблица организаций'!U9</f>
        <v>599</v>
      </c>
      <c r="AA19" s="55" t="str">
        <f>IF('Рейтинговая таблица организаций'!Z9&lt;1, "Отсутствуют условия доступности для инвалидов", IF('Рейтинговая таблица организаций'!Z9&lt;5,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19" s="56">
        <f>'Рейтинговая таблица организаций'!Z9</f>
        <v>1</v>
      </c>
      <c r="AC19" s="55">
        <f>IF('Рейтинговая таблица организаций'!Z9&lt;1, 0, IF('Рейтинговая таблица организаций'!Z9&lt;5, 20, 100))</f>
        <v>20</v>
      </c>
      <c r="AD19" s="55" t="str">
        <f>IF('Рейтинговая таблица организаций'!AA9&lt;1, "Отсутствуют условия доступности, позволяющие инвалидам получать услуги наравне с другими", IF('Рейтинговая таблица организаций'!AA9&lt;5,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9" s="55">
        <f>'Рейтинговая таблица организаций'!AA9</f>
        <v>4</v>
      </c>
      <c r="AF19" s="55">
        <f>IF('Рейтинговая таблица организаций'!AA9&lt;1, 0, IF('Рейтинговая таблица организаций'!AA9&lt;5, 20, 100))</f>
        <v>20</v>
      </c>
      <c r="AG19" s="55" t="s">
        <v>398</v>
      </c>
      <c r="AH19" s="55">
        <f>'Рейтинговая таблица организаций'!AB9</f>
        <v>29</v>
      </c>
      <c r="AI19" s="55">
        <f>'Рейтинговая таблица организаций'!AC9</f>
        <v>29</v>
      </c>
      <c r="AJ19" s="55" t="s">
        <v>399</v>
      </c>
      <c r="AK19" s="55">
        <f>'Рейтинговая таблица организаций'!AH9</f>
        <v>592</v>
      </c>
      <c r="AL19" s="55">
        <f>'Рейтинговая таблица организаций'!AI9</f>
        <v>599</v>
      </c>
      <c r="AM19" s="55" t="s">
        <v>400</v>
      </c>
      <c r="AN19" s="55">
        <f>'Рейтинговая таблица организаций'!AJ9</f>
        <v>595</v>
      </c>
      <c r="AO19" s="55">
        <f>'Рейтинговая таблица организаций'!AK9</f>
        <v>599</v>
      </c>
      <c r="AP19" s="55" t="s">
        <v>401</v>
      </c>
      <c r="AQ19" s="55">
        <f>'Рейтинговая таблица организаций'!AL9</f>
        <v>496</v>
      </c>
      <c r="AR19" s="55">
        <f>'Рейтинговая таблица организаций'!AM9</f>
        <v>497</v>
      </c>
      <c r="AS19" s="55" t="s">
        <v>402</v>
      </c>
      <c r="AT19" s="55">
        <f>'Рейтинговая таблица организаций'!AR9</f>
        <v>597</v>
      </c>
      <c r="AU19" s="55">
        <f>'Рейтинговая таблица организаций'!AS9</f>
        <v>599</v>
      </c>
      <c r="AV19" s="55" t="s">
        <v>403</v>
      </c>
      <c r="AW19" s="55">
        <f>'Рейтинговая таблица организаций'!AT9</f>
        <v>593</v>
      </c>
      <c r="AX19" s="55">
        <f>'Рейтинговая таблица организаций'!AU9</f>
        <v>599</v>
      </c>
      <c r="AY19" s="55" t="s">
        <v>404</v>
      </c>
      <c r="AZ19" s="55">
        <f>'Рейтинговая таблица организаций'!AV9</f>
        <v>595</v>
      </c>
      <c r="BA19" s="55">
        <f>'Рейтинговая таблица организаций'!AW9</f>
        <v>599</v>
      </c>
    </row>
    <row r="20" spans="1:53" ht="78" x14ac:dyDescent="0.3">
      <c r="A20" s="51">
        <v>7</v>
      </c>
      <c r="B20" s="109" t="str">
        <f>'для bus.gov.ru'!B11</f>
        <v>муниципальное бюджетное общеобразовательное учреждение «Средняя школа № 7»</v>
      </c>
      <c r="C20" s="52">
        <f>'для bus.gov.ru'!C11</f>
        <v>2000</v>
      </c>
      <c r="D20" s="52">
        <f>'для bus.gov.ru'!D11</f>
        <v>292</v>
      </c>
      <c r="E20" s="52">
        <f>'для bus.gov.ru'!E11</f>
        <v>0.14599999999999999</v>
      </c>
      <c r="F20" s="53" t="s">
        <v>393</v>
      </c>
      <c r="G20" s="54">
        <f>'Рейтинговая таблица организаций'!D10</f>
        <v>13</v>
      </c>
      <c r="H20" s="54">
        <f>'Рейтинговая таблица организаций'!E10</f>
        <v>13</v>
      </c>
      <c r="I20" s="53" t="s">
        <v>394</v>
      </c>
      <c r="J20" s="54">
        <f>'Рейтинговая таблица организаций'!F10</f>
        <v>40</v>
      </c>
      <c r="K20" s="54">
        <f>'Рейтинговая таблица организаций'!G10</f>
        <v>40</v>
      </c>
      <c r="L20" s="55" t="str">
        <f>IF('Рейтинговая таблица организаций'!H10&lt;1, "Отсутствуют или не функционируют дистанционные способы взаимодействия", IF('Рейтинговая таблица организаций'!H10&lt;4,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0" s="55">
        <f>'Рейтинговая таблица организаций'!H10</f>
        <v>6</v>
      </c>
      <c r="N20" s="55">
        <f>IF('Рейтинговая таблица организаций'!H10&lt;1, 0, IF('Рейтинговая таблица организаций'!H10&lt;4, 30, 100))</f>
        <v>100</v>
      </c>
      <c r="O20" s="55" t="s">
        <v>395</v>
      </c>
      <c r="P20" s="55">
        <f>'Рейтинговая таблица организаций'!I10</f>
        <v>179</v>
      </c>
      <c r="Q20" s="55">
        <f>'Рейтинговая таблица организаций'!J10</f>
        <v>185</v>
      </c>
      <c r="R20" s="55" t="s">
        <v>396</v>
      </c>
      <c r="S20" s="55">
        <f>'Рейтинговая таблица организаций'!K10</f>
        <v>257</v>
      </c>
      <c r="T20" s="55">
        <f>'Рейтинговая таблица организаций'!L10</f>
        <v>263</v>
      </c>
      <c r="U20" s="55" t="str">
        <f>IF('Рейтинговая таблица организаций'!Q10&lt;1, "Отсутствуют комфортные условия", IF('Рейтинговая таблица организаций'!Q10&lt;5,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0" s="55">
        <f>'Рейтинговая таблица организаций'!Q10</f>
        <v>5</v>
      </c>
      <c r="W20" s="55">
        <f>IF('Рейтинговая таблица организаций'!Q10&lt;1, 0, IF('Рейтинговая таблица организаций'!Q10&lt;4, 20, 100))</f>
        <v>100</v>
      </c>
      <c r="X20" s="55" t="s">
        <v>397</v>
      </c>
      <c r="Y20" s="55">
        <f>'Рейтинговая таблица организаций'!T10</f>
        <v>282</v>
      </c>
      <c r="Z20" s="55">
        <f>'Рейтинговая таблица организаций'!U10</f>
        <v>292</v>
      </c>
      <c r="AA20" s="55" t="str">
        <f>IF('Рейтинговая таблица организаций'!Z10&lt;1, "Отсутствуют условия доступности для инвалидов", IF('Рейтинговая таблица организаций'!Z10&lt;5,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0" s="56">
        <f>'Рейтинговая таблица организаций'!Z10</f>
        <v>3</v>
      </c>
      <c r="AC20" s="55">
        <f>IF('Рейтинговая таблица организаций'!Z10&lt;1, 0, IF('Рейтинговая таблица организаций'!Z10&lt;5, 20, 100))</f>
        <v>20</v>
      </c>
      <c r="AD20" s="55" t="str">
        <f>IF('Рейтинговая таблица организаций'!AA10&lt;1, "Отсутствуют условия доступности, позволяющие инвалидам получать услуги наравне с другими", IF('Рейтинговая таблица организаций'!AA10&lt;5,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0" s="55">
        <f>'Рейтинговая таблица организаций'!AA10</f>
        <v>3</v>
      </c>
      <c r="AF20" s="55">
        <f>IF('Рейтинговая таблица организаций'!AA10&lt;1, 0, IF('Рейтинговая таблица организаций'!AA10&lt;5, 20, 100))</f>
        <v>20</v>
      </c>
      <c r="AG20" s="55" t="s">
        <v>398</v>
      </c>
      <c r="AH20" s="55">
        <f>'Рейтинговая таблица организаций'!AB10</f>
        <v>8</v>
      </c>
      <c r="AI20" s="55">
        <f>'Рейтинговая таблица организаций'!AC10</f>
        <v>8</v>
      </c>
      <c r="AJ20" s="55" t="s">
        <v>399</v>
      </c>
      <c r="AK20" s="55">
        <f>'Рейтинговая таблица организаций'!AH10</f>
        <v>281</v>
      </c>
      <c r="AL20" s="55">
        <f>'Рейтинговая таблица организаций'!AI10</f>
        <v>292</v>
      </c>
      <c r="AM20" s="55" t="s">
        <v>400</v>
      </c>
      <c r="AN20" s="55">
        <f>'Рейтинговая таблица организаций'!AJ10</f>
        <v>285</v>
      </c>
      <c r="AO20" s="55">
        <f>'Рейтинговая таблица организаций'!AK10</f>
        <v>292</v>
      </c>
      <c r="AP20" s="55" t="s">
        <v>401</v>
      </c>
      <c r="AQ20" s="55">
        <f>'Рейтинговая таблица организаций'!AL10</f>
        <v>187</v>
      </c>
      <c r="AR20" s="55">
        <f>'Рейтинговая таблица организаций'!AM10</f>
        <v>189</v>
      </c>
      <c r="AS20" s="55" t="s">
        <v>402</v>
      </c>
      <c r="AT20" s="55">
        <f>'Рейтинговая таблица организаций'!AR10</f>
        <v>288</v>
      </c>
      <c r="AU20" s="55">
        <f>'Рейтинговая таблица организаций'!AS10</f>
        <v>292</v>
      </c>
      <c r="AV20" s="55" t="s">
        <v>403</v>
      </c>
      <c r="AW20" s="55">
        <f>'Рейтинговая таблица организаций'!AT10</f>
        <v>291</v>
      </c>
      <c r="AX20" s="55">
        <f>'Рейтинговая таблица организаций'!AU10</f>
        <v>292</v>
      </c>
      <c r="AY20" s="55" t="s">
        <v>404</v>
      </c>
      <c r="AZ20" s="55">
        <f>'Рейтинговая таблица организаций'!AV10</f>
        <v>296</v>
      </c>
      <c r="BA20" s="55">
        <f>'Рейтинговая таблица организаций'!AW10</f>
        <v>292</v>
      </c>
    </row>
    <row r="21" spans="1:53" ht="78" x14ac:dyDescent="0.3">
      <c r="A21" s="51">
        <v>8</v>
      </c>
      <c r="B21" s="109" t="str">
        <f>'для bus.gov.ru'!B12</f>
        <v>муниципальное бюджетное общеобразовательное учреждение «Средняя школа № 8»</v>
      </c>
      <c r="C21" s="52">
        <f>'для bus.gov.ru'!C12</f>
        <v>1137</v>
      </c>
      <c r="D21" s="52">
        <f>'для bus.gov.ru'!D12</f>
        <v>17</v>
      </c>
      <c r="E21" s="52">
        <f>'для bus.gov.ru'!E12</f>
        <v>1.4951627088830254E-2</v>
      </c>
      <c r="F21" s="53" t="s">
        <v>393</v>
      </c>
      <c r="G21" s="54">
        <f>'Рейтинговая таблица организаций'!D11</f>
        <v>14</v>
      </c>
      <c r="H21" s="54">
        <f>'Рейтинговая таблица организаций'!E11</f>
        <v>14</v>
      </c>
      <c r="I21" s="53" t="s">
        <v>394</v>
      </c>
      <c r="J21" s="54">
        <f>'Рейтинговая таблица организаций'!F11</f>
        <v>43</v>
      </c>
      <c r="K21" s="54">
        <f>'Рейтинговая таблица организаций'!G11</f>
        <v>45</v>
      </c>
      <c r="L21" s="55" t="str">
        <f>IF('Рейтинговая таблица организаций'!H11&lt;1, "Отсутствуют или не функционируют дистанционные способы взаимодействия", IF('Рейтинговая таблица организаций'!H11&lt;4,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1" s="55">
        <f>'Рейтинговая таблица организаций'!H11</f>
        <v>5</v>
      </c>
      <c r="N21" s="55">
        <f>IF('Рейтинговая таблица организаций'!H11&lt;1, 0, IF('Рейтинговая таблица организаций'!H11&lt;4, 30, 100))</f>
        <v>100</v>
      </c>
      <c r="O21" s="55" t="s">
        <v>395</v>
      </c>
      <c r="P21" s="55">
        <f>'Рейтинговая таблица организаций'!I11</f>
        <v>14</v>
      </c>
      <c r="Q21" s="55">
        <f>'Рейтинговая таблица организаций'!J11</f>
        <v>15</v>
      </c>
      <c r="R21" s="55" t="s">
        <v>396</v>
      </c>
      <c r="S21" s="55">
        <f>'Рейтинговая таблица организаций'!K11</f>
        <v>14</v>
      </c>
      <c r="T21" s="55">
        <f>'Рейтинговая таблица организаций'!L11</f>
        <v>15</v>
      </c>
      <c r="U21" s="55" t="str">
        <f>IF('Рейтинговая таблица организаций'!Q11&lt;1, "Отсутствуют комфортные условия", IF('Рейтинговая таблица организаций'!Q11&lt;5,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1" s="55">
        <f>'Рейтинговая таблица организаций'!Q11</f>
        <v>5</v>
      </c>
      <c r="W21" s="55">
        <f>IF('Рейтинговая таблица организаций'!Q11&lt;1, 0, IF('Рейтинговая таблица организаций'!Q11&lt;4, 20, 100))</f>
        <v>100</v>
      </c>
      <c r="X21" s="55" t="s">
        <v>397</v>
      </c>
      <c r="Y21" s="55">
        <f>'Рейтинговая таблица организаций'!T11</f>
        <v>13</v>
      </c>
      <c r="Z21" s="55">
        <f>'Рейтинговая таблица организаций'!U11</f>
        <v>17</v>
      </c>
      <c r="AA21" s="55" t="str">
        <f>IF('Рейтинговая таблица организаций'!Z11&lt;1, "Отсутствуют условия доступности для инвалидов", IF('Рейтинговая таблица организаций'!Z11&lt;5,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1" s="56">
        <f>'Рейтинговая таблица организаций'!Z11</f>
        <v>3</v>
      </c>
      <c r="AC21" s="55">
        <f>IF('Рейтинговая таблица организаций'!Z11&lt;1, 0, IF('Рейтинговая таблица организаций'!Z11&lt;5, 20, 100))</f>
        <v>20</v>
      </c>
      <c r="AD21" s="55" t="str">
        <f>IF('Рейтинговая таблица организаций'!AA11&lt;1, "Отсутствуют условия доступности, позволяющие инвалидам получать услуги наравне с другими", IF('Рейтинговая таблица организаций'!AA11&lt;5,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1" s="55">
        <f>'Рейтинговая таблица организаций'!AA11</f>
        <v>4</v>
      </c>
      <c r="AF21" s="55">
        <f>IF('Рейтинговая таблица организаций'!AA11&lt;1, 0, IF('Рейтинговая таблица организаций'!AA11&lt;5, 20, 100))</f>
        <v>20</v>
      </c>
      <c r="AG21" s="55" t="s">
        <v>398</v>
      </c>
      <c r="AH21" s="55">
        <f>'Рейтинговая таблица организаций'!AB11</f>
        <v>2</v>
      </c>
      <c r="AI21" s="55">
        <f>'Рейтинговая таблица организаций'!AC11</f>
        <v>3</v>
      </c>
      <c r="AJ21" s="55" t="s">
        <v>399</v>
      </c>
      <c r="AK21" s="55">
        <f>'Рейтинговая таблица организаций'!AH11</f>
        <v>14</v>
      </c>
      <c r="AL21" s="55">
        <f>'Рейтинговая таблица организаций'!AI11</f>
        <v>17</v>
      </c>
      <c r="AM21" s="55" t="s">
        <v>400</v>
      </c>
      <c r="AN21" s="55">
        <f>'Рейтинговая таблица организаций'!AJ11</f>
        <v>14</v>
      </c>
      <c r="AO21" s="55">
        <f>'Рейтинговая таблица организаций'!AK11</f>
        <v>17</v>
      </c>
      <c r="AP21" s="55" t="s">
        <v>401</v>
      </c>
      <c r="AQ21" s="55">
        <f>'Рейтинговая таблица организаций'!AL11</f>
        <v>11</v>
      </c>
      <c r="AR21" s="55">
        <f>'Рейтинговая таблица организаций'!AM11</f>
        <v>11</v>
      </c>
      <c r="AS21" s="55" t="s">
        <v>402</v>
      </c>
      <c r="AT21" s="55">
        <f>'Рейтинговая таблица организаций'!AR11</f>
        <v>14</v>
      </c>
      <c r="AU21" s="55">
        <f>'Рейтинговая таблица организаций'!AS11</f>
        <v>17</v>
      </c>
      <c r="AV21" s="55" t="s">
        <v>403</v>
      </c>
      <c r="AW21" s="55">
        <f>'Рейтинговая таблица организаций'!AT11</f>
        <v>15</v>
      </c>
      <c r="AX21" s="55">
        <f>'Рейтинговая таблица организаций'!AU11</f>
        <v>17</v>
      </c>
      <c r="AY21" s="55" t="s">
        <v>404</v>
      </c>
      <c r="AZ21" s="55">
        <f>'Рейтинговая таблица организаций'!AV11</f>
        <v>13</v>
      </c>
      <c r="BA21" s="55">
        <f>'Рейтинговая таблица организаций'!AW11</f>
        <v>17</v>
      </c>
    </row>
    <row r="22" spans="1:53" ht="78" x14ac:dyDescent="0.3">
      <c r="A22" s="51">
        <v>9</v>
      </c>
      <c r="B22" s="109" t="str">
        <f>'для bus.gov.ru'!B13</f>
        <v>муниципальное бюджетное общеобразовательное учреждение «Средняя школа № 9»</v>
      </c>
      <c r="C22" s="52">
        <f>'для bus.gov.ru'!C13</f>
        <v>466</v>
      </c>
      <c r="D22" s="52">
        <f>'для bus.gov.ru'!D13</f>
        <v>149</v>
      </c>
      <c r="E22" s="52">
        <f>'для bus.gov.ru'!E13</f>
        <v>0.31974248927038629</v>
      </c>
      <c r="F22" s="53" t="s">
        <v>393</v>
      </c>
      <c r="G22" s="54">
        <f>'Рейтинговая таблица организаций'!D12</f>
        <v>13</v>
      </c>
      <c r="H22" s="54">
        <f>'Рейтинговая таблица организаций'!E12</f>
        <v>14</v>
      </c>
      <c r="I22" s="53" t="s">
        <v>394</v>
      </c>
      <c r="J22" s="54">
        <f>'Рейтинговая таблица организаций'!F12</f>
        <v>41</v>
      </c>
      <c r="K22" s="54">
        <f>'Рейтинговая таблица организаций'!G12</f>
        <v>42</v>
      </c>
      <c r="L22" s="55" t="str">
        <f>IF('Рейтинговая таблица организаций'!H12&lt;1, "Отсутствуют или не функционируют дистанционные способы взаимодействия", IF('Рейтинговая таблица организаций'!H12&lt;4,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2" s="55">
        <f>'Рейтинговая таблица организаций'!H12</f>
        <v>6</v>
      </c>
      <c r="N22" s="55">
        <f>IF('Рейтинговая таблица организаций'!H12&lt;1, 0, IF('Рейтинговая таблица организаций'!H12&lt;4, 30, 100))</f>
        <v>100</v>
      </c>
      <c r="O22" s="55" t="s">
        <v>395</v>
      </c>
      <c r="P22" s="55">
        <f>'Рейтинговая таблица организаций'!I12</f>
        <v>81</v>
      </c>
      <c r="Q22" s="55">
        <f>'Рейтинговая таблица организаций'!J12</f>
        <v>85</v>
      </c>
      <c r="R22" s="55" t="s">
        <v>396</v>
      </c>
      <c r="S22" s="55">
        <f>'Рейтинговая таблица организаций'!K12</f>
        <v>105</v>
      </c>
      <c r="T22" s="55">
        <f>'Рейтинговая таблица организаций'!L12</f>
        <v>115</v>
      </c>
      <c r="U22" s="55" t="str">
        <f>IF('Рейтинговая таблица организаций'!Q12&lt;1, "Отсутствуют комфортные условия", IF('Рейтинговая таблица организаций'!Q12&lt;5,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2" s="55">
        <f>'Рейтинговая таблица организаций'!Q12</f>
        <v>5</v>
      </c>
      <c r="W22" s="55">
        <f>IF('Рейтинговая таблица организаций'!Q12&lt;1, 0, IF('Рейтинговая таблица организаций'!Q12&lt;4, 20, 100))</f>
        <v>100</v>
      </c>
      <c r="X22" s="55" t="s">
        <v>397</v>
      </c>
      <c r="Y22" s="55">
        <f>'Рейтинговая таблица организаций'!T12</f>
        <v>97</v>
      </c>
      <c r="Z22" s="55">
        <f>'Рейтинговая таблица организаций'!U12</f>
        <v>149</v>
      </c>
      <c r="AA22" s="55" t="str">
        <f>IF('Рейтинговая таблица организаций'!Z12&lt;1, "Отсутствуют условия доступности для инвалидов", IF('Рейтинговая таблица организаций'!Z12&lt;5,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2" s="56">
        <f>'Рейтинговая таблица организаций'!Z12</f>
        <v>3</v>
      </c>
      <c r="AC22" s="55">
        <f>IF('Рейтинговая таблица организаций'!Z12&lt;1, 0, IF('Рейтинговая таблица организаций'!Z12&lt;5, 20, 100))</f>
        <v>20</v>
      </c>
      <c r="AD22" s="55" t="str">
        <f>IF('Рейтинговая таблица организаций'!AA12&lt;1, "Отсутствуют условия доступности, позволяющие инвалидам получать услуги наравне с другими", IF('Рейтинговая таблица организаций'!AA12&lt;5,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22" s="55">
        <f>'Рейтинговая таблица организаций'!AA12</f>
        <v>6</v>
      </c>
      <c r="AF22" s="55">
        <f>IF('Рейтинговая таблица организаций'!AA12&lt;1, 0, IF('Рейтинговая таблица организаций'!AA12&lt;5, 20, 100))</f>
        <v>100</v>
      </c>
      <c r="AG22" s="55" t="s">
        <v>398</v>
      </c>
      <c r="AH22" s="55">
        <f>'Рейтинговая таблица организаций'!AB12</f>
        <v>9</v>
      </c>
      <c r="AI22" s="55">
        <f>'Рейтинговая таблица организаций'!AC12</f>
        <v>10</v>
      </c>
      <c r="AJ22" s="55" t="s">
        <v>399</v>
      </c>
      <c r="AK22" s="55">
        <f>'Рейтинговая таблица организаций'!AH12</f>
        <v>124</v>
      </c>
      <c r="AL22" s="55">
        <f>'Рейтинговая таблица организаций'!AI12</f>
        <v>149</v>
      </c>
      <c r="AM22" s="55" t="s">
        <v>400</v>
      </c>
      <c r="AN22" s="55">
        <f>'Рейтинговая таблица организаций'!AJ12</f>
        <v>130</v>
      </c>
      <c r="AO22" s="55">
        <f>'Рейтинговая таблица организаций'!AK12</f>
        <v>149</v>
      </c>
      <c r="AP22" s="55" t="s">
        <v>401</v>
      </c>
      <c r="AQ22" s="55">
        <f>'Рейтинговая таблица организаций'!AL12</f>
        <v>81</v>
      </c>
      <c r="AR22" s="55">
        <f>'Рейтинговая таблица организаций'!AM12</f>
        <v>91</v>
      </c>
      <c r="AS22" s="55" t="s">
        <v>402</v>
      </c>
      <c r="AT22" s="55">
        <f>'Рейтинговая таблица организаций'!AR12</f>
        <v>110</v>
      </c>
      <c r="AU22" s="55">
        <f>'Рейтинговая таблица организаций'!AS12</f>
        <v>149</v>
      </c>
      <c r="AV22" s="55" t="s">
        <v>403</v>
      </c>
      <c r="AW22" s="55">
        <f>'Рейтинговая таблица организаций'!AT12</f>
        <v>129</v>
      </c>
      <c r="AX22" s="55">
        <f>'Рейтинговая таблица организаций'!AU12</f>
        <v>149</v>
      </c>
      <c r="AY22" s="55" t="s">
        <v>404</v>
      </c>
      <c r="AZ22" s="55">
        <f>'Рейтинговая таблица организаций'!AV12</f>
        <v>129</v>
      </c>
      <c r="BA22" s="55">
        <f>'Рейтинговая таблица организаций'!AW12</f>
        <v>149</v>
      </c>
    </row>
    <row r="23" spans="1:53" ht="78" x14ac:dyDescent="0.3">
      <c r="A23" s="51">
        <v>10</v>
      </c>
      <c r="B23" s="109" t="str">
        <f>'для bus.gov.ru'!B14</f>
        <v>муниципальное бюджетное общеобразовательное учреждение «Средняя школа № 11»</v>
      </c>
      <c r="C23" s="52">
        <f>'для bus.gov.ru'!C14</f>
        <v>754</v>
      </c>
      <c r="D23" s="52">
        <f>'для bus.gov.ru'!D14</f>
        <v>483</v>
      </c>
      <c r="E23" s="52">
        <f>'для bus.gov.ru'!E14</f>
        <v>0.64058355437665782</v>
      </c>
      <c r="F23" s="53" t="s">
        <v>393</v>
      </c>
      <c r="G23" s="54">
        <f>'Рейтинговая таблица организаций'!D13</f>
        <v>14</v>
      </c>
      <c r="H23" s="54">
        <f>'Рейтинговая таблица организаций'!E13</f>
        <v>14</v>
      </c>
      <c r="I23" s="53" t="s">
        <v>394</v>
      </c>
      <c r="J23" s="54">
        <f>'Рейтинговая таблица организаций'!F13</f>
        <v>40</v>
      </c>
      <c r="K23" s="54">
        <f>'Рейтинговая таблица организаций'!G13</f>
        <v>41</v>
      </c>
      <c r="L23" s="55" t="str">
        <f>IF('Рейтинговая таблица организаций'!H13&lt;1, "Отсутствуют или не функционируют дистанционные способы взаимодействия", IF('Рейтинговая таблица организаций'!H13&lt;4,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3" s="55">
        <f>'Рейтинговая таблица организаций'!H13</f>
        <v>5</v>
      </c>
      <c r="N23" s="55">
        <f>IF('Рейтинговая таблица организаций'!H13&lt;1, 0, IF('Рейтинговая таблица организаций'!H13&lt;4, 30, 100))</f>
        <v>100</v>
      </c>
      <c r="O23" s="55" t="s">
        <v>395</v>
      </c>
      <c r="P23" s="55">
        <f>'Рейтинговая таблица организаций'!I13</f>
        <v>271</v>
      </c>
      <c r="Q23" s="55">
        <f>'Рейтинговая таблица организаций'!J13</f>
        <v>300</v>
      </c>
      <c r="R23" s="55" t="s">
        <v>396</v>
      </c>
      <c r="S23" s="55">
        <f>'Рейтинговая таблица организаций'!K13</f>
        <v>306</v>
      </c>
      <c r="T23" s="55">
        <f>'Рейтинговая таблица организаций'!L13</f>
        <v>341</v>
      </c>
      <c r="U23" s="55" t="str">
        <f>IF('Рейтинговая таблица организаций'!Q13&lt;1, "Отсутствуют комфортные условия", IF('Рейтинговая таблица организаций'!Q13&lt;5,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3" s="55">
        <f>'Рейтинговая таблица организаций'!Q13</f>
        <v>5</v>
      </c>
      <c r="W23" s="55">
        <f>IF('Рейтинговая таблица организаций'!Q13&lt;1, 0, IF('Рейтинговая таблица организаций'!Q13&lt;4, 20, 100))</f>
        <v>100</v>
      </c>
      <c r="X23" s="55" t="s">
        <v>397</v>
      </c>
      <c r="Y23" s="55">
        <f>'Рейтинговая таблица организаций'!T13</f>
        <v>336</v>
      </c>
      <c r="Z23" s="55">
        <f>'Рейтинговая таблица организаций'!U13</f>
        <v>483</v>
      </c>
      <c r="AA23" s="55" t="str">
        <f>IF('Рейтинговая таблица организаций'!Z13&lt;1, "Отсутствуют условия доступности для инвалидов", IF('Рейтинговая таблица организаций'!Z13&lt;5,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3" s="56">
        <f>'Рейтинговая таблица организаций'!Z13</f>
        <v>4</v>
      </c>
      <c r="AC23" s="55">
        <f>IF('Рейтинговая таблица организаций'!Z13&lt;1, 0, IF('Рейтинговая таблица организаций'!Z13&lt;5, 20, 100))</f>
        <v>20</v>
      </c>
      <c r="AD23" s="55" t="str">
        <f>IF('Рейтинговая таблица организаций'!AA13&lt;1, "Отсутствуют условия доступности, позволяющие инвалидам получать услуги наравне с другими", IF('Рейтинговая таблица организаций'!AA13&lt;5,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23" s="55">
        <f>'Рейтинговая таблица организаций'!AA13</f>
        <v>6</v>
      </c>
      <c r="AF23" s="55">
        <f>IF('Рейтинговая таблица организаций'!AA13&lt;1, 0, IF('Рейтинговая таблица организаций'!AA13&lt;5, 20, 100))</f>
        <v>100</v>
      </c>
      <c r="AG23" s="55" t="s">
        <v>398</v>
      </c>
      <c r="AH23" s="55">
        <f>'Рейтинговая таблица организаций'!AB13</f>
        <v>17</v>
      </c>
      <c r="AI23" s="55">
        <f>'Рейтинговая таблица организаций'!AC13</f>
        <v>21</v>
      </c>
      <c r="AJ23" s="55" t="s">
        <v>399</v>
      </c>
      <c r="AK23" s="55">
        <f>'Рейтинговая таблица организаций'!AH13</f>
        <v>435</v>
      </c>
      <c r="AL23" s="55">
        <f>'Рейтинговая таблица организаций'!AI13</f>
        <v>483</v>
      </c>
      <c r="AM23" s="55" t="s">
        <v>400</v>
      </c>
      <c r="AN23" s="55">
        <f>'Рейтинговая таблица организаций'!AJ13</f>
        <v>424</v>
      </c>
      <c r="AO23" s="55">
        <f>'Рейтинговая таблица организаций'!AK13</f>
        <v>483</v>
      </c>
      <c r="AP23" s="55" t="s">
        <v>401</v>
      </c>
      <c r="AQ23" s="55">
        <f>'Рейтинговая таблица организаций'!AL13</f>
        <v>296</v>
      </c>
      <c r="AR23" s="55">
        <f>'Рейтинговая таблица организаций'!AM13</f>
        <v>315</v>
      </c>
      <c r="AS23" s="55" t="s">
        <v>402</v>
      </c>
      <c r="AT23" s="55">
        <f>'Рейтинговая таблица организаций'!AR13</f>
        <v>379</v>
      </c>
      <c r="AU23" s="55">
        <f>'Рейтинговая таблица организаций'!AS13</f>
        <v>483</v>
      </c>
      <c r="AV23" s="55" t="s">
        <v>403</v>
      </c>
      <c r="AW23" s="55">
        <f>'Рейтинговая таблица организаций'!AT13</f>
        <v>406</v>
      </c>
      <c r="AX23" s="55">
        <f>'Рейтинговая таблица организаций'!AU13</f>
        <v>483</v>
      </c>
      <c r="AY23" s="55" t="s">
        <v>404</v>
      </c>
      <c r="AZ23" s="55">
        <f>'Рейтинговая таблица организаций'!AV13</f>
        <v>404</v>
      </c>
      <c r="BA23" s="55">
        <f>'Рейтинговая таблица организаций'!AW13</f>
        <v>483</v>
      </c>
    </row>
    <row r="24" spans="1:53" ht="78" x14ac:dyDescent="0.3">
      <c r="A24" s="51">
        <v>11</v>
      </c>
      <c r="B24" s="109" t="str">
        <f>'для bus.gov.ru'!B15</f>
        <v>муниципальное бюджетное общеобразовательное учреждение «Средняя школа № 14»</v>
      </c>
      <c r="C24" s="52">
        <f>'для bus.gov.ru'!C15</f>
        <v>1141</v>
      </c>
      <c r="D24" s="52">
        <f>'для bus.gov.ru'!D15</f>
        <v>408</v>
      </c>
      <c r="E24" s="52">
        <f>'для bus.gov.ru'!E15</f>
        <v>0.35758106923751093</v>
      </c>
      <c r="F24" s="53" t="s">
        <v>393</v>
      </c>
      <c r="G24" s="54">
        <f>'Рейтинговая таблица организаций'!D14</f>
        <v>14</v>
      </c>
      <c r="H24" s="54">
        <f>'Рейтинговая таблица организаций'!E14</f>
        <v>14</v>
      </c>
      <c r="I24" s="53" t="s">
        <v>394</v>
      </c>
      <c r="J24" s="54">
        <f>'Рейтинговая таблица организаций'!F14</f>
        <v>45</v>
      </c>
      <c r="K24" s="54">
        <f>'Рейтинговая таблица организаций'!G14</f>
        <v>45</v>
      </c>
      <c r="L24" s="55" t="str">
        <f>IF('Рейтинговая таблица организаций'!H14&lt;1, "Отсутствуют или не функционируют дистанционные способы взаимодействия", IF('Рейтинговая таблица организаций'!H14&lt;4,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4" s="55">
        <f>'Рейтинговая таблица организаций'!H14</f>
        <v>6</v>
      </c>
      <c r="N24" s="55">
        <f>IF('Рейтинговая таблица организаций'!H14&lt;1, 0, IF('Рейтинговая таблица организаций'!H14&lt;4, 30, 100))</f>
        <v>100</v>
      </c>
      <c r="O24" s="55" t="s">
        <v>395</v>
      </c>
      <c r="P24" s="55">
        <f>'Рейтинговая таблица организаций'!I14</f>
        <v>295</v>
      </c>
      <c r="Q24" s="55">
        <f>'Рейтинговая таблица организаций'!J14</f>
        <v>304</v>
      </c>
      <c r="R24" s="55" t="s">
        <v>396</v>
      </c>
      <c r="S24" s="55">
        <f>'Рейтинговая таблица организаций'!K14</f>
        <v>321</v>
      </c>
      <c r="T24" s="55">
        <f>'Рейтинговая таблица организаций'!L14</f>
        <v>340</v>
      </c>
      <c r="U24" s="55" t="str">
        <f>IF('Рейтинговая таблица организаций'!Q14&lt;1, "Отсутствуют комфортные условия", IF('Рейтинговая таблица организаций'!Q14&lt;5,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4" s="55">
        <f>'Рейтинговая таблица организаций'!Q14</f>
        <v>5</v>
      </c>
      <c r="W24" s="55">
        <f>IF('Рейтинговая таблица организаций'!Q14&lt;1, 0, IF('Рейтинговая таблица организаций'!Q14&lt;4, 20, 100))</f>
        <v>100</v>
      </c>
      <c r="X24" s="55" t="s">
        <v>397</v>
      </c>
      <c r="Y24" s="55">
        <f>'Рейтинговая таблица организаций'!T14</f>
        <v>342</v>
      </c>
      <c r="Z24" s="55">
        <f>'Рейтинговая таблица организаций'!U14</f>
        <v>408</v>
      </c>
      <c r="AA24" s="55" t="str">
        <f>IF('Рейтинговая таблица организаций'!Z14&lt;1, "Отсутствуют условия доступности для инвалидов", IF('Рейтинговая таблица организаций'!Z14&lt;5, "Количество условий доступности организации для инвалидов (от одного до четырех)", "Наличие пяти и более условий доступности для инвалидов"))</f>
        <v>Наличие пяти и более условий доступности для инвалидов</v>
      </c>
      <c r="AB24" s="56">
        <f>'Рейтинговая таблица организаций'!Z14</f>
        <v>5</v>
      </c>
      <c r="AC24" s="55">
        <f>IF('Рейтинговая таблица организаций'!Z14&lt;1, 0, IF('Рейтинговая таблица организаций'!Z14&lt;5, 20, 100))</f>
        <v>100</v>
      </c>
      <c r="AD24" s="55" t="str">
        <f>IF('Рейтинговая таблица организаций'!AA14&lt;1, "Отсутствуют условия доступности, позволяющие инвалидам получать услуги наравне с другими", IF('Рейтинговая таблица организаций'!AA14&lt;5,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24" s="55">
        <f>'Рейтинговая таблица организаций'!AA14</f>
        <v>6</v>
      </c>
      <c r="AF24" s="55">
        <f>IF('Рейтинговая таблица организаций'!AA14&lt;1, 0, IF('Рейтинговая таблица организаций'!AA14&lt;5, 20, 100))</f>
        <v>100</v>
      </c>
      <c r="AG24" s="55" t="s">
        <v>398</v>
      </c>
      <c r="AH24" s="55">
        <f>'Рейтинговая таблица организаций'!AB14</f>
        <v>30</v>
      </c>
      <c r="AI24" s="55">
        <f>'Рейтинговая таблица организаций'!AC14</f>
        <v>31</v>
      </c>
      <c r="AJ24" s="55" t="s">
        <v>399</v>
      </c>
      <c r="AK24" s="55">
        <f>'Рейтинговая таблица организаций'!AH14</f>
        <v>378</v>
      </c>
      <c r="AL24" s="55">
        <f>'Рейтинговая таблица организаций'!AI14</f>
        <v>408</v>
      </c>
      <c r="AM24" s="55" t="s">
        <v>400</v>
      </c>
      <c r="AN24" s="55">
        <f>'Рейтинговая таблица организаций'!AJ14</f>
        <v>384</v>
      </c>
      <c r="AO24" s="55">
        <f>'Рейтинговая таблица организаций'!AK14</f>
        <v>408</v>
      </c>
      <c r="AP24" s="55" t="s">
        <v>401</v>
      </c>
      <c r="AQ24" s="55">
        <f>'Рейтинговая таблица организаций'!AL14</f>
        <v>291</v>
      </c>
      <c r="AR24" s="55">
        <f>'Рейтинговая таблица организаций'!AM14</f>
        <v>302</v>
      </c>
      <c r="AS24" s="55" t="s">
        <v>402</v>
      </c>
      <c r="AT24" s="55">
        <f>'Рейтинговая таблица организаций'!AR14</f>
        <v>364</v>
      </c>
      <c r="AU24" s="55">
        <f>'Рейтинговая таблица организаций'!AS14</f>
        <v>408</v>
      </c>
      <c r="AV24" s="55" t="s">
        <v>403</v>
      </c>
      <c r="AW24" s="55">
        <f>'Рейтинговая таблица организаций'!AT14</f>
        <v>380</v>
      </c>
      <c r="AX24" s="55">
        <f>'Рейтинговая таблица организаций'!AU14</f>
        <v>408</v>
      </c>
      <c r="AY24" s="55" t="s">
        <v>404</v>
      </c>
      <c r="AZ24" s="55">
        <f>'Рейтинговая таблица организаций'!AV14</f>
        <v>387</v>
      </c>
      <c r="BA24" s="55">
        <f>'Рейтинговая таблица организаций'!AW14</f>
        <v>408</v>
      </c>
    </row>
    <row r="25" spans="1:53" ht="93.6" x14ac:dyDescent="0.3">
      <c r="A25" s="51">
        <v>12</v>
      </c>
      <c r="B25" s="109" t="str">
        <f>'для bus.gov.ru'!B16</f>
        <v>муниципальное бюджетное общеобразовательное учреждение «Средняя общеобразовательная школа № 15»</v>
      </c>
      <c r="C25" s="52">
        <f>'для bus.gov.ru'!C16</f>
        <v>713</v>
      </c>
      <c r="D25" s="52">
        <f>'для bus.gov.ru'!D16</f>
        <v>193</v>
      </c>
      <c r="E25" s="52">
        <f>'для bus.gov.ru'!E16</f>
        <v>0.27068723702664799</v>
      </c>
      <c r="F25" s="53" t="s">
        <v>393</v>
      </c>
      <c r="G25" s="54">
        <f>'Рейтинговая таблица организаций'!D15</f>
        <v>14</v>
      </c>
      <c r="H25" s="54">
        <f>'Рейтинговая таблица организаций'!E15</f>
        <v>14</v>
      </c>
      <c r="I25" s="53" t="s">
        <v>394</v>
      </c>
      <c r="J25" s="54">
        <f>'Рейтинговая таблица организаций'!F15</f>
        <v>43</v>
      </c>
      <c r="K25" s="54">
        <f>'Рейтинговая таблица организаций'!G15</f>
        <v>43</v>
      </c>
      <c r="L25" s="55" t="str">
        <f>IF('Рейтинговая таблица организаций'!H15&lt;1, "Отсутствуют или не функционируют дистанционные способы взаимодействия", IF('Рейтинговая таблица организаций'!H15&lt;4,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5" s="55">
        <f>'Рейтинговая таблица организаций'!H15</f>
        <v>6</v>
      </c>
      <c r="N25" s="55">
        <f>IF('Рейтинговая таблица организаций'!H15&lt;1, 0, IF('Рейтинговая таблица организаций'!H15&lt;4, 30, 100))</f>
        <v>100</v>
      </c>
      <c r="O25" s="55" t="s">
        <v>395</v>
      </c>
      <c r="P25" s="55">
        <f>'Рейтинговая таблица организаций'!I15</f>
        <v>126</v>
      </c>
      <c r="Q25" s="55">
        <f>'Рейтинговая таблица организаций'!J15</f>
        <v>135</v>
      </c>
      <c r="R25" s="55" t="s">
        <v>396</v>
      </c>
      <c r="S25" s="55">
        <f>'Рейтинговая таблица организаций'!K15</f>
        <v>137</v>
      </c>
      <c r="T25" s="55">
        <f>'Рейтинговая таблица организаций'!L15</f>
        <v>161</v>
      </c>
      <c r="U25" s="55" t="str">
        <f>IF('Рейтинговая таблица организаций'!Q15&lt;1, "Отсутствуют комфортные условия", IF('Рейтинговая таблица организаций'!Q15&lt;5,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5" s="55">
        <f>'Рейтинговая таблица организаций'!Q15</f>
        <v>5</v>
      </c>
      <c r="W25" s="55">
        <f>IF('Рейтинговая таблица организаций'!Q15&lt;1, 0, IF('Рейтинговая таблица организаций'!Q15&lt;4, 20, 100))</f>
        <v>100</v>
      </c>
      <c r="X25" s="55" t="s">
        <v>397</v>
      </c>
      <c r="Y25" s="55">
        <f>'Рейтинговая таблица организаций'!T15</f>
        <v>110</v>
      </c>
      <c r="Z25" s="55">
        <f>'Рейтинговая таблица организаций'!U15</f>
        <v>193</v>
      </c>
      <c r="AA25" s="55" t="str">
        <f>IF('Рейтинговая таблица организаций'!Z15&lt;1, "Отсутствуют условия доступности для инвалидов", IF('Рейтинговая таблица организаций'!Z15&lt;5,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5" s="56">
        <f>'Рейтинговая таблица организаций'!Z15</f>
        <v>4</v>
      </c>
      <c r="AC25" s="55">
        <f>IF('Рейтинговая таблица организаций'!Z15&lt;1, 0, IF('Рейтинговая таблица организаций'!Z15&lt;5, 20, 100))</f>
        <v>20</v>
      </c>
      <c r="AD25" s="55" t="str">
        <f>IF('Рейтинговая таблица организаций'!AA15&lt;1, "Отсутствуют условия доступности, позволяющие инвалидам получать услуги наравне с другими", IF('Рейтинговая таблица организаций'!AA15&lt;5,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25" s="55">
        <f>'Рейтинговая таблица организаций'!AA15</f>
        <v>5</v>
      </c>
      <c r="AF25" s="55">
        <f>IF('Рейтинговая таблица организаций'!AA15&lt;1, 0, IF('Рейтинговая таблица организаций'!AA15&lt;5, 20, 100))</f>
        <v>100</v>
      </c>
      <c r="AG25" s="55" t="s">
        <v>398</v>
      </c>
      <c r="AH25" s="55">
        <f>'Рейтинговая таблица организаций'!AB15</f>
        <v>7</v>
      </c>
      <c r="AI25" s="55">
        <f>'Рейтинговая таблица организаций'!AC15</f>
        <v>8</v>
      </c>
      <c r="AJ25" s="55" t="s">
        <v>399</v>
      </c>
      <c r="AK25" s="55">
        <f>'Рейтинговая таблица организаций'!AH15</f>
        <v>159</v>
      </c>
      <c r="AL25" s="55">
        <f>'Рейтинговая таблица организаций'!AI15</f>
        <v>193</v>
      </c>
      <c r="AM25" s="55" t="s">
        <v>400</v>
      </c>
      <c r="AN25" s="55">
        <f>'Рейтинговая таблица организаций'!AJ15</f>
        <v>160</v>
      </c>
      <c r="AO25" s="55">
        <f>'Рейтинговая таблица организаций'!AK15</f>
        <v>193</v>
      </c>
      <c r="AP25" s="55" t="s">
        <v>401</v>
      </c>
      <c r="AQ25" s="55">
        <f>'Рейтинговая таблица организаций'!AL15</f>
        <v>102</v>
      </c>
      <c r="AR25" s="55">
        <f>'Рейтинговая таблица организаций'!AM15</f>
        <v>111</v>
      </c>
      <c r="AS25" s="55" t="s">
        <v>402</v>
      </c>
      <c r="AT25" s="55">
        <f>'Рейтинговая таблица организаций'!AR15</f>
        <v>136</v>
      </c>
      <c r="AU25" s="55">
        <f>'Рейтинговая таблица организаций'!AS15</f>
        <v>193</v>
      </c>
      <c r="AV25" s="55" t="s">
        <v>403</v>
      </c>
      <c r="AW25" s="55">
        <f>'Рейтинговая таблица организаций'!AT15</f>
        <v>146</v>
      </c>
      <c r="AX25" s="55">
        <f>'Рейтинговая таблица организаций'!AU15</f>
        <v>193</v>
      </c>
      <c r="AY25" s="55" t="s">
        <v>404</v>
      </c>
      <c r="AZ25" s="55">
        <f>'Рейтинговая таблица организаций'!AV15</f>
        <v>153</v>
      </c>
      <c r="BA25" s="55">
        <f>'Рейтинговая таблица организаций'!AW15</f>
        <v>193</v>
      </c>
    </row>
    <row r="26" spans="1:53" ht="78" x14ac:dyDescent="0.3">
      <c r="A26" s="51">
        <v>13</v>
      </c>
      <c r="B26" s="109" t="str">
        <f>'для bus.gov.ru'!B17</f>
        <v>муниципальное бюджетное общеобразовательное учреждение «Средняя школа № 17"</v>
      </c>
      <c r="C26" s="52">
        <f>'для bus.gov.ru'!C17</f>
        <v>624</v>
      </c>
      <c r="D26" s="52">
        <f>'для bus.gov.ru'!D17</f>
        <v>103</v>
      </c>
      <c r="E26" s="52">
        <f>'для bus.gov.ru'!E17</f>
        <v>0.16506410256410256</v>
      </c>
      <c r="F26" s="53" t="s">
        <v>393</v>
      </c>
      <c r="G26" s="54">
        <f>'Рейтинговая таблица организаций'!D16</f>
        <v>14</v>
      </c>
      <c r="H26" s="54">
        <f>'Рейтинговая таблица организаций'!E16</f>
        <v>14</v>
      </c>
      <c r="I26" s="53" t="s">
        <v>394</v>
      </c>
      <c r="J26" s="54">
        <f>'Рейтинговая таблица организаций'!F16</f>
        <v>31</v>
      </c>
      <c r="K26" s="54">
        <f>'Рейтинговая таблица организаций'!G16</f>
        <v>37</v>
      </c>
      <c r="L26" s="55" t="str">
        <f>IF('Рейтинговая таблица организаций'!H16&lt;1, "Отсутствуют или не функционируют дистанционные способы взаимодействия", IF('Рейтинговая таблица организаций'!H16&lt;4,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6" s="55">
        <f>'Рейтинговая таблица организаций'!H16</f>
        <v>6</v>
      </c>
      <c r="N26" s="55">
        <f>IF('Рейтинговая таблица организаций'!H16&lt;1, 0, IF('Рейтинговая таблица организаций'!H16&lt;4, 30, 100))</f>
        <v>100</v>
      </c>
      <c r="O26" s="55" t="s">
        <v>395</v>
      </c>
      <c r="P26" s="55">
        <f>'Рейтинговая таблица организаций'!I16</f>
        <v>57</v>
      </c>
      <c r="Q26" s="55">
        <f>'Рейтинговая таблица организаций'!J16</f>
        <v>67</v>
      </c>
      <c r="R26" s="55" t="s">
        <v>396</v>
      </c>
      <c r="S26" s="55">
        <f>'Рейтинговая таблица организаций'!K16</f>
        <v>64</v>
      </c>
      <c r="T26" s="55">
        <f>'Рейтинговая таблица организаций'!L16</f>
        <v>80</v>
      </c>
      <c r="U26" s="55" t="str">
        <f>IF('Рейтинговая таблица организаций'!Q16&lt;1, "Отсутствуют комфортные условия", IF('Рейтинговая таблица организаций'!Q16&lt;5,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6" s="55">
        <f>'Рейтинговая таблица организаций'!Q16</f>
        <v>5</v>
      </c>
      <c r="W26" s="55">
        <f>IF('Рейтинговая таблица организаций'!Q16&lt;1, 0, IF('Рейтинговая таблица организаций'!Q16&lt;4, 20, 100))</f>
        <v>100</v>
      </c>
      <c r="X26" s="55" t="s">
        <v>397</v>
      </c>
      <c r="Y26" s="55">
        <f>'Рейтинговая таблица организаций'!T16</f>
        <v>57</v>
      </c>
      <c r="Z26" s="55">
        <f>'Рейтинговая таблица организаций'!U16</f>
        <v>103</v>
      </c>
      <c r="AA26" s="55" t="str">
        <f>IF('Рейтинговая таблица организаций'!Z16&lt;1, "Отсутствуют условия доступности для инвалидов", IF('Рейтинговая таблица организаций'!Z16&lt;5, "Количество условий доступности организации для инвалидов (от одного до четырех)", "Наличие пяти и более условий доступности для инвалидов"))</f>
        <v>Отсутствуют условия доступности для инвалидов</v>
      </c>
      <c r="AB26" s="56">
        <f>'Рейтинговая таблица организаций'!Z16</f>
        <v>0</v>
      </c>
      <c r="AC26" s="55">
        <f>IF('Рейтинговая таблица организаций'!Z16&lt;1, 0, IF('Рейтинговая таблица организаций'!Z16&lt;5, 20, 100))</f>
        <v>0</v>
      </c>
      <c r="AD26" s="55" t="str">
        <f>IF('Рейтинговая таблица организаций'!AA16&lt;1, "Отсутствуют условия доступности, позволяющие инвалидам получать услуги наравне с другими", IF('Рейтинговая таблица организаций'!AA16&lt;5,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6" s="55">
        <f>'Рейтинговая таблица организаций'!AA16</f>
        <v>2</v>
      </c>
      <c r="AF26" s="55">
        <f>IF('Рейтинговая таблица организаций'!AA16&lt;1, 0, IF('Рейтинговая таблица организаций'!AA16&lt;5, 20, 100))</f>
        <v>20</v>
      </c>
      <c r="AG26" s="55" t="s">
        <v>398</v>
      </c>
      <c r="AH26" s="55">
        <f>'Рейтинговая таблица организаций'!AB16</f>
        <v>2</v>
      </c>
      <c r="AI26" s="55">
        <f>'Рейтинговая таблица организаций'!AC16</f>
        <v>3</v>
      </c>
      <c r="AJ26" s="55" t="s">
        <v>399</v>
      </c>
      <c r="AK26" s="55">
        <f>'Рейтинговая таблица организаций'!AH16</f>
        <v>87</v>
      </c>
      <c r="AL26" s="55">
        <f>'Рейтинговая таблица организаций'!AI16</f>
        <v>103</v>
      </c>
      <c r="AM26" s="55" t="s">
        <v>400</v>
      </c>
      <c r="AN26" s="55">
        <f>'Рейтинговая таблица организаций'!AJ16</f>
        <v>83</v>
      </c>
      <c r="AO26" s="55">
        <f>'Рейтинговая таблица организаций'!AK16</f>
        <v>103</v>
      </c>
      <c r="AP26" s="55" t="s">
        <v>401</v>
      </c>
      <c r="AQ26" s="55">
        <f>'Рейтинговая таблица организаций'!AL16</f>
        <v>55</v>
      </c>
      <c r="AR26" s="55">
        <f>'Рейтинговая таблица организаций'!AM16</f>
        <v>66</v>
      </c>
      <c r="AS26" s="55" t="s">
        <v>402</v>
      </c>
      <c r="AT26" s="55">
        <f>'Рейтинговая таблица организаций'!AR16</f>
        <v>61</v>
      </c>
      <c r="AU26" s="55">
        <f>'Рейтинговая таблица организаций'!AS16</f>
        <v>103</v>
      </c>
      <c r="AV26" s="55" t="s">
        <v>403</v>
      </c>
      <c r="AW26" s="55">
        <f>'Рейтинговая таблица организаций'!AT16</f>
        <v>89</v>
      </c>
      <c r="AX26" s="55">
        <f>'Рейтинговая таблица организаций'!AU16</f>
        <v>103</v>
      </c>
      <c r="AY26" s="55" t="s">
        <v>404</v>
      </c>
      <c r="AZ26" s="55">
        <f>'Рейтинговая таблица организаций'!AV16</f>
        <v>77</v>
      </c>
      <c r="BA26" s="55">
        <f>'Рейтинговая таблица организаций'!AW16</f>
        <v>103</v>
      </c>
    </row>
    <row r="27" spans="1:53" ht="78" x14ac:dyDescent="0.3">
      <c r="A27" s="51">
        <v>14</v>
      </c>
      <c r="B27" s="109" t="str">
        <f>'для bus.gov.ru'!B18</f>
        <v>муниципальное бюджетное общеобразовательное учреждение «Средняя школа № 18»</v>
      </c>
      <c r="C27" s="52">
        <f>'для bus.gov.ru'!C18</f>
        <v>736</v>
      </c>
      <c r="D27" s="52">
        <f>'для bus.gov.ru'!D18</f>
        <v>192</v>
      </c>
      <c r="E27" s="52">
        <f>'для bus.gov.ru'!E18</f>
        <v>0.2608695652173913</v>
      </c>
      <c r="F27" s="53" t="s">
        <v>393</v>
      </c>
      <c r="G27" s="54">
        <f>'Рейтинговая таблица организаций'!D17</f>
        <v>14</v>
      </c>
      <c r="H27" s="54">
        <f>'Рейтинговая таблица организаций'!E17</f>
        <v>14</v>
      </c>
      <c r="I27" s="53" t="s">
        <v>394</v>
      </c>
      <c r="J27" s="54">
        <f>'Рейтинговая таблица организаций'!F17</f>
        <v>45</v>
      </c>
      <c r="K27" s="54">
        <f>'Рейтинговая таблица организаций'!G17</f>
        <v>45</v>
      </c>
      <c r="L27" s="55" t="str">
        <f>IF('Рейтинговая таблица организаций'!H17&lt;1, "Отсутствуют или не функционируют дистанционные способы взаимодействия", IF('Рейтинговая таблица организаций'!H17&lt;4,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7" s="55">
        <f>'Рейтинговая таблица организаций'!H17</f>
        <v>6</v>
      </c>
      <c r="N27" s="55">
        <f>IF('Рейтинговая таблица организаций'!H17&lt;1, 0, IF('Рейтинговая таблица организаций'!H17&lt;4, 30, 100))</f>
        <v>100</v>
      </c>
      <c r="O27" s="55" t="s">
        <v>395</v>
      </c>
      <c r="P27" s="55">
        <f>'Рейтинговая таблица организаций'!I17</f>
        <v>187</v>
      </c>
      <c r="Q27" s="55">
        <f>'Рейтинговая таблица организаций'!J17</f>
        <v>189</v>
      </c>
      <c r="R27" s="55" t="s">
        <v>396</v>
      </c>
      <c r="S27" s="55">
        <f>'Рейтинговая таблица организаций'!K17</f>
        <v>189</v>
      </c>
      <c r="T27" s="55">
        <f>'Рейтинговая таблица организаций'!L17</f>
        <v>192</v>
      </c>
      <c r="U27" s="55" t="str">
        <f>IF('Рейтинговая таблица организаций'!Q17&lt;1, "Отсутствуют комфортные условия", IF('Рейтинговая таблица организаций'!Q17&lt;5,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7" s="55">
        <f>'Рейтинговая таблица организаций'!Q17</f>
        <v>5</v>
      </c>
      <c r="W27" s="55">
        <f>IF('Рейтинговая таблица организаций'!Q17&lt;1, 0, IF('Рейтинговая таблица организаций'!Q17&lt;4, 20, 100))</f>
        <v>100</v>
      </c>
      <c r="X27" s="55" t="s">
        <v>397</v>
      </c>
      <c r="Y27" s="55">
        <f>'Рейтинговая таблица организаций'!T17</f>
        <v>187</v>
      </c>
      <c r="Z27" s="55">
        <f>'Рейтинговая таблица организаций'!U17</f>
        <v>192</v>
      </c>
      <c r="AA27" s="55" t="str">
        <f>IF('Рейтинговая таблица организаций'!Z17&lt;1, "Отсутствуют условия доступности для инвалидов", IF('Рейтинговая таблица организаций'!Z17&lt;5,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7" s="56">
        <f>'Рейтинговая таблица организаций'!Z17</f>
        <v>4</v>
      </c>
      <c r="AC27" s="55">
        <f>IF('Рейтинговая таблица организаций'!Z17&lt;1, 0, IF('Рейтинговая таблица организаций'!Z17&lt;5, 20, 100))</f>
        <v>20</v>
      </c>
      <c r="AD27" s="55" t="str">
        <f>IF('Рейтинговая таблица организаций'!AA17&lt;1, "Отсутствуют условия доступности, позволяющие инвалидам получать услуги наравне с другими", IF('Рейтинговая таблица организаций'!AA17&lt;5,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27" s="55">
        <f>'Рейтинговая таблица организаций'!AA17</f>
        <v>6</v>
      </c>
      <c r="AF27" s="55">
        <f>IF('Рейтинговая таблица организаций'!AA17&lt;1, 0, IF('Рейтинговая таблица организаций'!AA17&lt;5, 20, 100))</f>
        <v>100</v>
      </c>
      <c r="AG27" s="55" t="s">
        <v>398</v>
      </c>
      <c r="AH27" s="55">
        <f>'Рейтинговая таблица организаций'!AB17</f>
        <v>15</v>
      </c>
      <c r="AI27" s="55">
        <f>'Рейтинговая таблица организаций'!AC17</f>
        <v>17</v>
      </c>
      <c r="AJ27" s="55" t="s">
        <v>399</v>
      </c>
      <c r="AK27" s="55">
        <f>'Рейтинговая таблица организаций'!AH17</f>
        <v>188</v>
      </c>
      <c r="AL27" s="55">
        <f>'Рейтинговая таблица организаций'!AI17</f>
        <v>192</v>
      </c>
      <c r="AM27" s="55" t="s">
        <v>400</v>
      </c>
      <c r="AN27" s="55">
        <f>'Рейтинговая таблица организаций'!AJ17</f>
        <v>189</v>
      </c>
      <c r="AO27" s="55">
        <f>'Рейтинговая таблица организаций'!AK17</f>
        <v>192</v>
      </c>
      <c r="AP27" s="55" t="s">
        <v>401</v>
      </c>
      <c r="AQ27" s="55">
        <f>'Рейтинговая таблица организаций'!AL17</f>
        <v>189</v>
      </c>
      <c r="AR27" s="55">
        <f>'Рейтинговая таблица организаций'!AM17</f>
        <v>192</v>
      </c>
      <c r="AS27" s="55" t="s">
        <v>402</v>
      </c>
      <c r="AT27" s="55">
        <f>'Рейтинговая таблица организаций'!AR17</f>
        <v>190</v>
      </c>
      <c r="AU27" s="55">
        <f>'Рейтинговая таблица организаций'!AS17</f>
        <v>192</v>
      </c>
      <c r="AV27" s="55" t="s">
        <v>403</v>
      </c>
      <c r="AW27" s="55">
        <f>'Рейтинговая таблица организаций'!AT17</f>
        <v>190</v>
      </c>
      <c r="AX27" s="55">
        <f>'Рейтинговая таблица организаций'!AU17</f>
        <v>192</v>
      </c>
      <c r="AY27" s="55" t="s">
        <v>404</v>
      </c>
      <c r="AZ27" s="55">
        <f>'Рейтинговая таблица организаций'!AV17</f>
        <v>189</v>
      </c>
      <c r="BA27" s="55">
        <f>'Рейтинговая таблица организаций'!AW17</f>
        <v>192</v>
      </c>
    </row>
    <row r="28" spans="1:53" ht="78" x14ac:dyDescent="0.3">
      <c r="A28" s="51">
        <v>15</v>
      </c>
      <c r="B28" s="109" t="str">
        <f>'для bus.gov.ru'!B19</f>
        <v>муниципальное бюджетное общеобразовательное учреждение «Средняя школа № 19»</v>
      </c>
      <c r="C28" s="52">
        <f>'для bus.gov.ru'!C19</f>
        <v>811</v>
      </c>
      <c r="D28" s="52">
        <f>'для bus.gov.ru'!D19</f>
        <v>320</v>
      </c>
      <c r="E28" s="52">
        <f>'для bus.gov.ru'!E19</f>
        <v>0.39457459926017263</v>
      </c>
      <c r="F28" s="53" t="s">
        <v>393</v>
      </c>
      <c r="G28" s="54">
        <f>'Рейтинговая таблица организаций'!D18</f>
        <v>13</v>
      </c>
      <c r="H28" s="54">
        <f>'Рейтинговая таблица организаций'!E18</f>
        <v>13</v>
      </c>
      <c r="I28" s="53" t="s">
        <v>394</v>
      </c>
      <c r="J28" s="54">
        <f>'Рейтинговая таблица организаций'!F18</f>
        <v>40</v>
      </c>
      <c r="K28" s="54">
        <f>'Рейтинговая таблица организаций'!G18</f>
        <v>41</v>
      </c>
      <c r="L28" s="55" t="str">
        <f>IF('Рейтинговая таблица организаций'!H18&lt;1, "Отсутствуют или не функционируют дистанционные способы взаимодействия", IF('Рейтинговая таблица организаций'!H18&lt;4,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8" s="55">
        <f>'Рейтинговая таблица организаций'!H18</f>
        <v>4</v>
      </c>
      <c r="N28" s="55">
        <f>IF('Рейтинговая таблица организаций'!H18&lt;1, 0, IF('Рейтинговая таблица организаций'!H18&lt;4, 30, 100))</f>
        <v>100</v>
      </c>
      <c r="O28" s="55" t="s">
        <v>395</v>
      </c>
      <c r="P28" s="55">
        <f>'Рейтинговая таблица организаций'!I18</f>
        <v>202</v>
      </c>
      <c r="Q28" s="55">
        <f>'Рейтинговая таблица организаций'!J18</f>
        <v>229</v>
      </c>
      <c r="R28" s="55" t="s">
        <v>396</v>
      </c>
      <c r="S28" s="55">
        <f>'Рейтинговая таблица организаций'!K18</f>
        <v>239</v>
      </c>
      <c r="T28" s="55">
        <f>'Рейтинговая таблица организаций'!L18</f>
        <v>279</v>
      </c>
      <c r="U28" s="55" t="str">
        <f>IF('Рейтинговая таблица организаций'!Q18&lt;1, "Отсутствуют комфортные условия", IF('Рейтинговая таблица организаций'!Q18&lt;5,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8" s="55">
        <f>'Рейтинговая таблица организаций'!Q18</f>
        <v>5</v>
      </c>
      <c r="W28" s="55">
        <f>IF('Рейтинговая таблица организаций'!Q18&lt;1, 0, IF('Рейтинговая таблица организаций'!Q18&lt;4, 20, 100))</f>
        <v>100</v>
      </c>
      <c r="X28" s="55" t="s">
        <v>397</v>
      </c>
      <c r="Y28" s="55">
        <f>'Рейтинговая таблица организаций'!T18</f>
        <v>192</v>
      </c>
      <c r="Z28" s="55">
        <f>'Рейтинговая таблица организаций'!U18</f>
        <v>320</v>
      </c>
      <c r="AA28" s="55" t="str">
        <f>IF('Рейтинговая таблица организаций'!Z18&lt;1, "Отсутствуют условия доступности для инвалидов", IF('Рейтинговая таблица организаций'!Z18&lt;5,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8" s="56">
        <f>'Рейтинговая таблица организаций'!Z18</f>
        <v>4</v>
      </c>
      <c r="AC28" s="55">
        <f>IF('Рейтинговая таблица организаций'!Z18&lt;1, 0, IF('Рейтинговая таблица организаций'!Z18&lt;5, 20, 100))</f>
        <v>20</v>
      </c>
      <c r="AD28" s="55" t="str">
        <f>IF('Рейтинговая таблица организаций'!AA18&lt;1, "Отсутствуют условия доступности, позволяющие инвалидам получать услуги наравне с другими", IF('Рейтинговая таблица организаций'!AA18&lt;5,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8" s="55">
        <f>'Рейтинговая таблица организаций'!AA18</f>
        <v>2</v>
      </c>
      <c r="AF28" s="55">
        <f>IF('Рейтинговая таблица организаций'!AA18&lt;1, 0, IF('Рейтинговая таблица организаций'!AA18&lt;5, 20, 100))</f>
        <v>20</v>
      </c>
      <c r="AG28" s="55" t="s">
        <v>398</v>
      </c>
      <c r="AH28" s="55">
        <f>'Рейтинговая таблица организаций'!AB18</f>
        <v>2</v>
      </c>
      <c r="AI28" s="55">
        <f>'Рейтинговая таблица организаций'!AC18</f>
        <v>6</v>
      </c>
      <c r="AJ28" s="55" t="s">
        <v>399</v>
      </c>
      <c r="AK28" s="55">
        <f>'Рейтинговая таблица организаций'!AH18</f>
        <v>283</v>
      </c>
      <c r="AL28" s="55">
        <f>'Рейтинговая таблица организаций'!AI18</f>
        <v>320</v>
      </c>
      <c r="AM28" s="55" t="s">
        <v>400</v>
      </c>
      <c r="AN28" s="55">
        <f>'Рейтинговая таблица организаций'!AJ18</f>
        <v>269</v>
      </c>
      <c r="AO28" s="55">
        <f>'Рейтинговая таблица организаций'!AK18</f>
        <v>320</v>
      </c>
      <c r="AP28" s="55" t="s">
        <v>401</v>
      </c>
      <c r="AQ28" s="55">
        <f>'Рейтинговая таблица организаций'!AL18</f>
        <v>195</v>
      </c>
      <c r="AR28" s="55">
        <f>'Рейтинговая таблица организаций'!AM18</f>
        <v>212</v>
      </c>
      <c r="AS28" s="55" t="s">
        <v>402</v>
      </c>
      <c r="AT28" s="55">
        <f>'Рейтинговая таблица организаций'!AR18</f>
        <v>254</v>
      </c>
      <c r="AU28" s="55">
        <f>'Рейтинговая таблица организаций'!AS18</f>
        <v>320</v>
      </c>
      <c r="AV28" s="55" t="s">
        <v>403</v>
      </c>
      <c r="AW28" s="55">
        <f>'Рейтинговая таблица организаций'!AT18</f>
        <v>273</v>
      </c>
      <c r="AX28" s="55">
        <f>'Рейтинговая таблица организаций'!AU18</f>
        <v>320</v>
      </c>
      <c r="AY28" s="55" t="s">
        <v>404</v>
      </c>
      <c r="AZ28" s="55">
        <f>'Рейтинговая таблица организаций'!AV18</f>
        <v>270</v>
      </c>
      <c r="BA28" s="55">
        <f>'Рейтинговая таблица организаций'!AW18</f>
        <v>320</v>
      </c>
    </row>
    <row r="29" spans="1:53" ht="78" x14ac:dyDescent="0.3">
      <c r="A29" s="51">
        <v>16</v>
      </c>
      <c r="B29" s="109" t="str">
        <f>'для bus.gov.ru'!B20</f>
        <v>муниципальное бюджетное общеобразовательное учреждение «Средняя школа № 20»</v>
      </c>
      <c r="C29" s="52">
        <f>'для bus.gov.ru'!C20</f>
        <v>786</v>
      </c>
      <c r="D29" s="52">
        <f>'для bus.gov.ru'!D20</f>
        <v>311</v>
      </c>
      <c r="E29" s="52">
        <f>'для bus.gov.ru'!E20</f>
        <v>0.39567430025445294</v>
      </c>
      <c r="F29" s="53" t="s">
        <v>393</v>
      </c>
      <c r="G29" s="54">
        <f>'Рейтинговая таблица организаций'!D19</f>
        <v>14</v>
      </c>
      <c r="H29" s="54">
        <f>'Рейтинговая таблица организаций'!E19</f>
        <v>14</v>
      </c>
      <c r="I29" s="53" t="s">
        <v>394</v>
      </c>
      <c r="J29" s="54">
        <f>'Рейтинговая таблица организаций'!F19</f>
        <v>34</v>
      </c>
      <c r="K29" s="54">
        <f>'Рейтинговая таблица организаций'!G19</f>
        <v>38</v>
      </c>
      <c r="L29" s="55" t="str">
        <f>IF('Рейтинговая таблица организаций'!H19&lt;1, "Отсутствуют или не функционируют дистанционные способы взаимодействия", IF('Рейтинговая таблица организаций'!H19&lt;4,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9" s="55">
        <f>'Рейтинговая таблица организаций'!H19</f>
        <v>5</v>
      </c>
      <c r="N29" s="55">
        <f>IF('Рейтинговая таблица организаций'!H19&lt;1, 0, IF('Рейтинговая таблица организаций'!H19&lt;4, 30, 100))</f>
        <v>100</v>
      </c>
      <c r="O29" s="55" t="s">
        <v>395</v>
      </c>
      <c r="P29" s="55">
        <f>'Рейтинговая таблица организаций'!I19</f>
        <v>283</v>
      </c>
      <c r="Q29" s="55">
        <f>'Рейтинговая таблица организаций'!J19</f>
        <v>286</v>
      </c>
      <c r="R29" s="55" t="s">
        <v>396</v>
      </c>
      <c r="S29" s="55">
        <f>'Рейтинговая таблица организаций'!K19</f>
        <v>292</v>
      </c>
      <c r="T29" s="55">
        <f>'Рейтинговая таблица организаций'!L19</f>
        <v>302</v>
      </c>
      <c r="U29" s="55" t="str">
        <f>IF('Рейтинговая таблица организаций'!Q19&lt;1, "Отсутствуют комфортные условия", IF('Рейтинговая таблица организаций'!Q19&lt;5,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29" s="55">
        <f>'Рейтинговая таблица организаций'!Q19</f>
        <v>5</v>
      </c>
      <c r="W29" s="55">
        <f>IF('Рейтинговая таблица организаций'!Q19&lt;1, 0, IF('Рейтинговая таблица организаций'!Q19&lt;4, 20, 100))</f>
        <v>100</v>
      </c>
      <c r="X29" s="55" t="s">
        <v>397</v>
      </c>
      <c r="Y29" s="55">
        <f>'Рейтинговая таблица организаций'!T19</f>
        <v>278</v>
      </c>
      <c r="Z29" s="55">
        <f>'Рейтинговая таблица организаций'!U19</f>
        <v>311</v>
      </c>
      <c r="AA29" s="55" t="str">
        <f>IF('Рейтинговая таблица организаций'!Z19&lt;1, "Отсутствуют условия доступности для инвалидов", IF('Рейтинговая таблица организаций'!Z19&lt;5,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29" s="56">
        <f>'Рейтинговая таблица организаций'!Z19</f>
        <v>2</v>
      </c>
      <c r="AC29" s="55">
        <f>IF('Рейтинговая таблица организаций'!Z19&lt;1, 0, IF('Рейтинговая таблица организаций'!Z19&lt;5, 20, 100))</f>
        <v>20</v>
      </c>
      <c r="AD29" s="55" t="str">
        <f>IF('Рейтинговая таблица организаций'!AA19&lt;1, "Отсутствуют условия доступности, позволяющие инвалидам получать услуги наравне с другими", IF('Рейтинговая таблица организаций'!AA19&lt;5,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29" s="55">
        <f>'Рейтинговая таблица организаций'!AA19</f>
        <v>6</v>
      </c>
      <c r="AF29" s="55">
        <f>IF('Рейтинговая таблица организаций'!AA19&lt;1, 0, IF('Рейтинговая таблица организаций'!AA19&lt;5, 20, 100))</f>
        <v>100</v>
      </c>
      <c r="AG29" s="55" t="s">
        <v>398</v>
      </c>
      <c r="AH29" s="55">
        <f>'Рейтинговая таблица организаций'!AB19</f>
        <v>31</v>
      </c>
      <c r="AI29" s="55">
        <f>'Рейтинговая таблица организаций'!AC19</f>
        <v>33</v>
      </c>
      <c r="AJ29" s="55" t="s">
        <v>399</v>
      </c>
      <c r="AK29" s="55">
        <f>'Рейтинговая таблица организаций'!AH19</f>
        <v>294</v>
      </c>
      <c r="AL29" s="55">
        <f>'Рейтинговая таблица организаций'!AI19</f>
        <v>311</v>
      </c>
      <c r="AM29" s="55" t="s">
        <v>400</v>
      </c>
      <c r="AN29" s="55">
        <f>'Рейтинговая таблица организаций'!AJ19</f>
        <v>293</v>
      </c>
      <c r="AO29" s="55">
        <f>'Рейтинговая таблица организаций'!AK19</f>
        <v>311</v>
      </c>
      <c r="AP29" s="55" t="s">
        <v>401</v>
      </c>
      <c r="AQ29" s="55">
        <f>'Рейтинговая таблица организаций'!AL19</f>
        <v>281</v>
      </c>
      <c r="AR29" s="55">
        <f>'Рейтинговая таблица организаций'!AM19</f>
        <v>289</v>
      </c>
      <c r="AS29" s="55" t="s">
        <v>402</v>
      </c>
      <c r="AT29" s="55">
        <f>'Рейтинговая таблица организаций'!AR19</f>
        <v>286</v>
      </c>
      <c r="AU29" s="55">
        <f>'Рейтинговая таблица организаций'!AS19</f>
        <v>311</v>
      </c>
      <c r="AV29" s="55" t="s">
        <v>403</v>
      </c>
      <c r="AW29" s="55">
        <f>'Рейтинговая таблица организаций'!AT19</f>
        <v>294</v>
      </c>
      <c r="AX29" s="55">
        <f>'Рейтинговая таблица организаций'!AU19</f>
        <v>311</v>
      </c>
      <c r="AY29" s="55" t="s">
        <v>404</v>
      </c>
      <c r="AZ29" s="55">
        <f>'Рейтинговая таблица организаций'!AV19</f>
        <v>293</v>
      </c>
      <c r="BA29" s="55">
        <f>'Рейтинговая таблица организаций'!AW19</f>
        <v>311</v>
      </c>
    </row>
    <row r="30" spans="1:53" ht="62.4" x14ac:dyDescent="0.3">
      <c r="A30" s="51">
        <v>17</v>
      </c>
      <c r="B30" s="109" t="str">
        <f>'для bus.gov.ru'!B21</f>
        <v>муниципальное автономное общеобразовательное учреждение лицей № 21</v>
      </c>
      <c r="C30" s="52">
        <f>'для bus.gov.ru'!C21</f>
        <v>1038</v>
      </c>
      <c r="D30" s="52">
        <f>'для bus.gov.ru'!D21</f>
        <v>600</v>
      </c>
      <c r="E30" s="52">
        <f>'для bus.gov.ru'!E21</f>
        <v>0.5780346820809249</v>
      </c>
      <c r="F30" s="53" t="s">
        <v>393</v>
      </c>
      <c r="G30" s="54">
        <f>'Рейтинговая таблица организаций'!D20</f>
        <v>12</v>
      </c>
      <c r="H30" s="54">
        <f>'Рейтинговая таблица организаций'!E20</f>
        <v>14</v>
      </c>
      <c r="I30" s="53" t="s">
        <v>394</v>
      </c>
      <c r="J30" s="54">
        <f>'Рейтинговая таблица организаций'!F20</f>
        <v>44</v>
      </c>
      <c r="K30" s="54">
        <f>'Рейтинговая таблица организаций'!G20</f>
        <v>44</v>
      </c>
      <c r="L30" s="55" t="str">
        <f>IF('Рейтинговая таблица организаций'!H20&lt;1, "Отсутствуют или не функционируют дистанционные способы взаимодействия", IF('Рейтинговая таблица организаций'!H20&lt;4,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0" s="55">
        <f>'Рейтинговая таблица организаций'!H20</f>
        <v>5</v>
      </c>
      <c r="N30" s="55">
        <f>IF('Рейтинговая таблица организаций'!H20&lt;1, 0, IF('Рейтинговая таблица организаций'!H20&lt;4, 30, 100))</f>
        <v>100</v>
      </c>
      <c r="O30" s="55" t="s">
        <v>395</v>
      </c>
      <c r="P30" s="55">
        <f>'Рейтинговая таблица организаций'!I20</f>
        <v>459</v>
      </c>
      <c r="Q30" s="55">
        <f>'Рейтинговая таблица организаций'!J20</f>
        <v>460</v>
      </c>
      <c r="R30" s="55" t="s">
        <v>396</v>
      </c>
      <c r="S30" s="55">
        <f>'Рейтинговая таблица организаций'!K20</f>
        <v>585</v>
      </c>
      <c r="T30" s="55">
        <f>'Рейтинговая таблица организаций'!L20</f>
        <v>597</v>
      </c>
      <c r="U30" s="55" t="str">
        <f>IF('Рейтинговая таблица организаций'!Q20&lt;1, "Отсутствуют комфортные условия", IF('Рейтинговая таблица организаций'!Q20&lt;5,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30" s="55">
        <f>'Рейтинговая таблица организаций'!Q20</f>
        <v>5</v>
      </c>
      <c r="W30" s="55">
        <f>IF('Рейтинговая таблица организаций'!Q20&lt;1, 0, IF('Рейтинговая таблица организаций'!Q20&lt;4, 20, 100))</f>
        <v>100</v>
      </c>
      <c r="X30" s="55" t="s">
        <v>397</v>
      </c>
      <c r="Y30" s="55">
        <f>'Рейтинговая таблица организаций'!T20</f>
        <v>595</v>
      </c>
      <c r="Z30" s="55">
        <f>'Рейтинговая таблица организаций'!U20</f>
        <v>600</v>
      </c>
      <c r="AA30" s="55" t="str">
        <f>IF('Рейтинговая таблица организаций'!Z20&lt;1, "Отсутствуют условия доступности для инвалидов", IF('Рейтинговая таблица организаций'!Z20&lt;5,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30" s="56">
        <f>'Рейтинговая таблица организаций'!Z20</f>
        <v>1</v>
      </c>
      <c r="AC30" s="55">
        <f>IF('Рейтинговая таблица организаций'!Z20&lt;1, 0, IF('Рейтинговая таблица организаций'!Z20&lt;5, 20, 100))</f>
        <v>20</v>
      </c>
      <c r="AD30" s="55" t="str">
        <f>IF('Рейтинговая таблица организаций'!AA20&lt;1, "Отсутствуют условия доступности, позволяющие инвалидам получать услуги наравне с другими", IF('Рейтинговая таблица организаций'!AA20&lt;5,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30" s="55">
        <f>'Рейтинговая таблица организаций'!AA20</f>
        <v>5</v>
      </c>
      <c r="AF30" s="55">
        <f>IF('Рейтинговая таблица организаций'!AA20&lt;1, 0, IF('Рейтинговая таблица организаций'!AA20&lt;5, 20, 100))</f>
        <v>100</v>
      </c>
      <c r="AG30" s="55" t="s">
        <v>398</v>
      </c>
      <c r="AH30" s="55">
        <f>'Рейтинговая таблица организаций'!AB20</f>
        <v>21</v>
      </c>
      <c r="AI30" s="55">
        <f>'Рейтинговая таблица организаций'!AC20</f>
        <v>21</v>
      </c>
      <c r="AJ30" s="55" t="s">
        <v>399</v>
      </c>
      <c r="AK30" s="55">
        <f>'Рейтинговая таблица организаций'!AH20</f>
        <v>597</v>
      </c>
      <c r="AL30" s="55">
        <f>'Рейтинговая таблица организаций'!AI20</f>
        <v>600</v>
      </c>
      <c r="AM30" s="55" t="s">
        <v>400</v>
      </c>
      <c r="AN30" s="55">
        <f>'Рейтинговая таблица организаций'!AJ20</f>
        <v>596</v>
      </c>
      <c r="AO30" s="55">
        <f>'Рейтинговая таблица организаций'!AK20</f>
        <v>600</v>
      </c>
      <c r="AP30" s="55" t="s">
        <v>401</v>
      </c>
      <c r="AQ30" s="55">
        <f>'Рейтинговая таблица организаций'!AL20</f>
        <v>442</v>
      </c>
      <c r="AR30" s="55">
        <f>'Рейтинговая таблица организаций'!AM20</f>
        <v>443</v>
      </c>
      <c r="AS30" s="55" t="s">
        <v>402</v>
      </c>
      <c r="AT30" s="55">
        <f>'Рейтинговая таблица организаций'!AR20</f>
        <v>590</v>
      </c>
      <c r="AU30" s="55">
        <f>'Рейтинговая таблица организаций'!AS20</f>
        <v>600</v>
      </c>
      <c r="AV30" s="55" t="s">
        <v>403</v>
      </c>
      <c r="AW30" s="55">
        <f>'Рейтинговая таблица организаций'!AT20</f>
        <v>593</v>
      </c>
      <c r="AX30" s="55">
        <f>'Рейтинговая таблица организаций'!AU20</f>
        <v>600</v>
      </c>
      <c r="AY30" s="55" t="s">
        <v>404</v>
      </c>
      <c r="AZ30" s="55">
        <f>'Рейтинговая таблица организаций'!AV20</f>
        <v>595</v>
      </c>
      <c r="BA30" s="55">
        <f>'Рейтинговая таблица организаций'!AW20</f>
        <v>600</v>
      </c>
    </row>
    <row r="31" spans="1:53" ht="62.4" x14ac:dyDescent="0.3">
      <c r="A31" s="51">
        <v>18</v>
      </c>
      <c r="B31" s="109" t="str">
        <f>'для bus.gov.ru'!B22</f>
        <v>муниципальное бюджетное общеобразовательное учреждение «Лицей № 22»</v>
      </c>
      <c r="C31" s="52">
        <f>'для bus.gov.ru'!C22</f>
        <v>1389</v>
      </c>
      <c r="D31" s="52">
        <f>'для bus.gov.ru'!D22</f>
        <v>61</v>
      </c>
      <c r="E31" s="52">
        <f>'для bus.gov.ru'!E22</f>
        <v>4.3916486681065514E-2</v>
      </c>
      <c r="F31" s="53" t="s">
        <v>393</v>
      </c>
      <c r="G31" s="54">
        <f>'Рейтинговая таблица организаций'!D21</f>
        <v>14</v>
      </c>
      <c r="H31" s="54">
        <f>'Рейтинговая таблица организаций'!E21</f>
        <v>14</v>
      </c>
      <c r="I31" s="53" t="s">
        <v>394</v>
      </c>
      <c r="J31" s="54">
        <f>'Рейтинговая таблица организаций'!F21</f>
        <v>43</v>
      </c>
      <c r="K31" s="54">
        <f>'Рейтинговая таблица организаций'!G21</f>
        <v>43</v>
      </c>
      <c r="L31" s="55" t="str">
        <f>IF('Рейтинговая таблица организаций'!H21&lt;1, "Отсутствуют или не функционируют дистанционные способы взаимодействия", IF('Рейтинговая таблица организаций'!H21&lt;4,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1" s="55">
        <f>'Рейтинговая таблица организаций'!H21</f>
        <v>5</v>
      </c>
      <c r="N31" s="55">
        <f>IF('Рейтинговая таблица организаций'!H21&lt;1, 0, IF('Рейтинговая таблица организаций'!H21&lt;4, 30, 100))</f>
        <v>100</v>
      </c>
      <c r="O31" s="55" t="s">
        <v>395</v>
      </c>
      <c r="P31" s="55">
        <f>'Рейтинговая таблица организаций'!I21</f>
        <v>54</v>
      </c>
      <c r="Q31" s="55">
        <f>'Рейтинговая таблица организаций'!J21</f>
        <v>54</v>
      </c>
      <c r="R31" s="55" t="s">
        <v>396</v>
      </c>
      <c r="S31" s="55">
        <f>'Рейтинговая таблица организаций'!K21</f>
        <v>60</v>
      </c>
      <c r="T31" s="55">
        <f>'Рейтинговая таблица организаций'!L21</f>
        <v>60</v>
      </c>
      <c r="U31" s="55" t="str">
        <f>IF('Рейтинговая таблица организаций'!Q21&lt;1, "Отсутствуют комфортные условия", IF('Рейтинговая таблица организаций'!Q21&lt;5,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31" s="55">
        <f>'Рейтинговая таблица организаций'!Q21</f>
        <v>5</v>
      </c>
      <c r="W31" s="55">
        <f>IF('Рейтинговая таблица организаций'!Q21&lt;1, 0, IF('Рейтинговая таблица организаций'!Q21&lt;4, 20, 100))</f>
        <v>100</v>
      </c>
      <c r="X31" s="55" t="s">
        <v>397</v>
      </c>
      <c r="Y31" s="55">
        <f>'Рейтинговая таблица организаций'!T21</f>
        <v>60</v>
      </c>
      <c r="Z31" s="55">
        <f>'Рейтинговая таблица организаций'!U21</f>
        <v>61</v>
      </c>
      <c r="AA31" s="55" t="str">
        <f>IF('Рейтинговая таблица организаций'!Z21&lt;1, "Отсутствуют условия доступности для инвалидов", IF('Рейтинговая таблица организаций'!Z21&lt;5,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31" s="56">
        <f>'Рейтинговая таблица организаций'!Z21</f>
        <v>3</v>
      </c>
      <c r="AC31" s="55">
        <f>IF('Рейтинговая таблица организаций'!Z21&lt;1, 0, IF('Рейтинговая таблица организаций'!Z21&lt;5, 20, 100))</f>
        <v>20</v>
      </c>
      <c r="AD31" s="55" t="str">
        <f>IF('Рейтинговая таблица организаций'!AA21&lt;1, "Отсутствуют условия доступности, позволяющие инвалидам получать услуги наравне с другими", IF('Рейтинговая таблица организаций'!AA21&lt;5,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31" s="55">
        <f>'Рейтинговая таблица организаций'!AA21</f>
        <v>5</v>
      </c>
      <c r="AF31" s="55">
        <f>IF('Рейтинговая таблица организаций'!AA21&lt;1, 0, IF('Рейтинговая таблица организаций'!AA21&lt;5, 20, 100))</f>
        <v>100</v>
      </c>
      <c r="AG31" s="55" t="s">
        <v>398</v>
      </c>
      <c r="AH31" s="55">
        <f>'Рейтинговая таблица организаций'!AB21</f>
        <v>7</v>
      </c>
      <c r="AI31" s="55">
        <f>'Рейтинговая таблица организаций'!AC21</f>
        <v>7</v>
      </c>
      <c r="AJ31" s="55" t="s">
        <v>399</v>
      </c>
      <c r="AK31" s="55">
        <f>'Рейтинговая таблица организаций'!AH21</f>
        <v>61</v>
      </c>
      <c r="AL31" s="55">
        <f>'Рейтинговая таблица организаций'!AI21</f>
        <v>61</v>
      </c>
      <c r="AM31" s="55" t="s">
        <v>400</v>
      </c>
      <c r="AN31" s="55">
        <f>'Рейтинговая таблица организаций'!AJ21</f>
        <v>60</v>
      </c>
      <c r="AO31" s="55">
        <f>'Рейтинговая таблица организаций'!AK21</f>
        <v>61</v>
      </c>
      <c r="AP31" s="55" t="s">
        <v>401</v>
      </c>
      <c r="AQ31" s="55">
        <f>'Рейтинговая таблица организаций'!AL21</f>
        <v>57</v>
      </c>
      <c r="AR31" s="55">
        <f>'Рейтинговая таблица организаций'!AM21</f>
        <v>57</v>
      </c>
      <c r="AS31" s="55" t="s">
        <v>402</v>
      </c>
      <c r="AT31" s="55">
        <f>'Рейтинговая таблица организаций'!AR21</f>
        <v>60</v>
      </c>
      <c r="AU31" s="55">
        <f>'Рейтинговая таблица организаций'!AS21</f>
        <v>61</v>
      </c>
      <c r="AV31" s="55" t="s">
        <v>403</v>
      </c>
      <c r="AW31" s="55">
        <f>'Рейтинговая таблица организаций'!AT21</f>
        <v>60</v>
      </c>
      <c r="AX31" s="55">
        <f>'Рейтинговая таблица организаций'!AU21</f>
        <v>61</v>
      </c>
      <c r="AY31" s="55" t="s">
        <v>404</v>
      </c>
      <c r="AZ31" s="55">
        <f>'Рейтинговая таблица организаций'!AV21</f>
        <v>61</v>
      </c>
      <c r="BA31" s="55">
        <f>'Рейтинговая таблица организаций'!AW21</f>
        <v>61</v>
      </c>
    </row>
    <row r="32" spans="1:53" ht="78" x14ac:dyDescent="0.3">
      <c r="A32" s="51">
        <v>19</v>
      </c>
      <c r="B32" s="109" t="str">
        <f>'для bus.gov.ru'!B23</f>
        <v>муниципальное бюджетное общеобразовательное учреждение «Гимназия № 23»</v>
      </c>
      <c r="C32" s="52">
        <f>'для bus.gov.ru'!C23</f>
        <v>1041</v>
      </c>
      <c r="D32" s="52">
        <f>'для bus.gov.ru'!D23</f>
        <v>547</v>
      </c>
      <c r="E32" s="52">
        <f>'для bus.gov.ru'!E23</f>
        <v>0.52545629202689725</v>
      </c>
      <c r="F32" s="53" t="s">
        <v>393</v>
      </c>
      <c r="G32" s="54">
        <f>'Рейтинговая таблица организаций'!D22</f>
        <v>14</v>
      </c>
      <c r="H32" s="54">
        <f>'Рейтинговая таблица организаций'!E22</f>
        <v>14</v>
      </c>
      <c r="I32" s="53" t="s">
        <v>394</v>
      </c>
      <c r="J32" s="54">
        <f>'Рейтинговая таблица организаций'!F22</f>
        <v>40</v>
      </c>
      <c r="K32" s="54">
        <f>'Рейтинговая таблица организаций'!G22</f>
        <v>40</v>
      </c>
      <c r="L32" s="55" t="str">
        <f>IF('Рейтинговая таблица организаций'!H22&lt;1, "Отсутствуют или не функционируют дистанционные способы взаимодействия", IF('Рейтинговая таблица организаций'!H22&lt;4,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2" s="55">
        <f>'Рейтинговая таблица организаций'!H22</f>
        <v>6</v>
      </c>
      <c r="N32" s="55">
        <f>IF('Рейтинговая таблица организаций'!H22&lt;1, 0, IF('Рейтинговая таблица организаций'!H22&lt;4, 30, 100))</f>
        <v>100</v>
      </c>
      <c r="O32" s="55" t="s">
        <v>395</v>
      </c>
      <c r="P32" s="55">
        <f>'Рейтинговая таблица организаций'!I22</f>
        <v>395</v>
      </c>
      <c r="Q32" s="55">
        <f>'Рейтинговая таблица организаций'!J22</f>
        <v>397</v>
      </c>
      <c r="R32" s="55" t="s">
        <v>396</v>
      </c>
      <c r="S32" s="55">
        <f>'Рейтинговая таблица организаций'!K22</f>
        <v>493</v>
      </c>
      <c r="T32" s="55">
        <f>'Рейтинговая таблица организаций'!L22</f>
        <v>507</v>
      </c>
      <c r="U32" s="55" t="str">
        <f>IF('Рейтинговая таблица организаций'!Q22&lt;1, "Отсутствуют комфортные условия", IF('Рейтинговая таблица организаций'!Q22&lt;5,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32" s="55">
        <f>'Рейтинговая таблица организаций'!Q22</f>
        <v>5</v>
      </c>
      <c r="W32" s="55">
        <f>IF('Рейтинговая таблица организаций'!Q22&lt;1, 0, IF('Рейтинговая таблица организаций'!Q22&lt;4, 20, 100))</f>
        <v>100</v>
      </c>
      <c r="X32" s="55" t="s">
        <v>397</v>
      </c>
      <c r="Y32" s="55">
        <f>'Рейтинговая таблица организаций'!T22</f>
        <v>530</v>
      </c>
      <c r="Z32" s="55">
        <f>'Рейтинговая таблица организаций'!U22</f>
        <v>547</v>
      </c>
      <c r="AA32" s="55" t="str">
        <f>IF('Рейтинговая таблица организаций'!Z22&lt;1, "Отсутствуют условия доступности для инвалидов", IF('Рейтинговая таблица организаций'!Z22&lt;5, "Количество условий доступности организации для инвалидов (от одного до четырех)", "Наличие пяти и более условий доступности для инвалидов"))</f>
        <v>Наличие пяти и более условий доступности для инвалидов</v>
      </c>
      <c r="AB32" s="56">
        <f>'Рейтинговая таблица организаций'!Z22</f>
        <v>5</v>
      </c>
      <c r="AC32" s="55">
        <f>IF('Рейтинговая таблица организаций'!Z22&lt;1, 0, IF('Рейтинговая таблица организаций'!Z22&lt;5, 20, 100))</f>
        <v>100</v>
      </c>
      <c r="AD32" s="55" t="str">
        <f>IF('Рейтинговая таблица организаций'!AA22&lt;1, "Отсутствуют условия доступности, позволяющие инвалидам получать услуги наравне с другими", IF('Рейтинговая таблица организаций'!AA22&lt;5,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32" s="55">
        <f>'Рейтинговая таблица организаций'!AA22</f>
        <v>6</v>
      </c>
      <c r="AF32" s="55">
        <f>IF('Рейтинговая таблица организаций'!AA22&lt;1, 0, IF('Рейтинговая таблица организаций'!AA22&lt;5, 20, 100))</f>
        <v>100</v>
      </c>
      <c r="AG32" s="55" t="s">
        <v>398</v>
      </c>
      <c r="AH32" s="55">
        <f>'Рейтинговая таблица организаций'!AB22</f>
        <v>19</v>
      </c>
      <c r="AI32" s="55">
        <f>'Рейтинговая таблица организаций'!AC22</f>
        <v>19</v>
      </c>
      <c r="AJ32" s="55" t="s">
        <v>399</v>
      </c>
      <c r="AK32" s="55">
        <f>'Рейтинговая таблица организаций'!AH22</f>
        <v>547</v>
      </c>
      <c r="AL32" s="55">
        <f>'Рейтинговая таблица организаций'!AI22</f>
        <v>547</v>
      </c>
      <c r="AM32" s="55" t="s">
        <v>400</v>
      </c>
      <c r="AN32" s="55">
        <f>'Рейтинговая таблица организаций'!AJ22</f>
        <v>546</v>
      </c>
      <c r="AO32" s="55">
        <f>'Рейтинговая таблица организаций'!AK22</f>
        <v>547</v>
      </c>
      <c r="AP32" s="55" t="s">
        <v>401</v>
      </c>
      <c r="AQ32" s="55">
        <f>'Рейтинговая таблица организаций'!AL22</f>
        <v>413</v>
      </c>
      <c r="AR32" s="55">
        <f>'Рейтинговая таблица организаций'!AM22</f>
        <v>418</v>
      </c>
      <c r="AS32" s="55" t="s">
        <v>402</v>
      </c>
      <c r="AT32" s="55">
        <f>'Рейтинговая таблица организаций'!AR22</f>
        <v>524</v>
      </c>
      <c r="AU32" s="55">
        <f>'Рейтинговая таблица организаций'!AS22</f>
        <v>547</v>
      </c>
      <c r="AV32" s="55" t="s">
        <v>403</v>
      </c>
      <c r="AW32" s="55">
        <f>'Рейтинговая таблица организаций'!AT22</f>
        <v>544</v>
      </c>
      <c r="AX32" s="55">
        <f>'Рейтинговая таблица организаций'!AU22</f>
        <v>547</v>
      </c>
      <c r="AY32" s="55" t="s">
        <v>404</v>
      </c>
      <c r="AZ32" s="55">
        <f>'Рейтинговая таблица организаций'!AV22</f>
        <v>541</v>
      </c>
      <c r="BA32" s="55">
        <f>'Рейтинговая таблица организаций'!AW22</f>
        <v>547</v>
      </c>
    </row>
    <row r="33" spans="1:53" ht="78" x14ac:dyDescent="0.3">
      <c r="A33" s="51">
        <v>20</v>
      </c>
      <c r="B33" s="109" t="str">
        <f>'для bus.gov.ru'!B24</f>
        <v>муниципальное бюджетное общеобразовательное учреждение «Средняя школа № 24»</v>
      </c>
      <c r="C33" s="52">
        <f>'для bus.gov.ru'!C24</f>
        <v>510</v>
      </c>
      <c r="D33" s="52">
        <f>'для bus.gov.ru'!D24</f>
        <v>235</v>
      </c>
      <c r="E33" s="52">
        <f>'для bus.gov.ru'!E24</f>
        <v>0.46078431372549017</v>
      </c>
      <c r="F33" s="53" t="s">
        <v>393</v>
      </c>
      <c r="G33" s="54">
        <f>'Рейтинговая таблица организаций'!D23</f>
        <v>12</v>
      </c>
      <c r="H33" s="54">
        <f>'Рейтинговая таблица организаций'!E23</f>
        <v>14</v>
      </c>
      <c r="I33" s="53" t="s">
        <v>394</v>
      </c>
      <c r="J33" s="54">
        <f>'Рейтинговая таблица организаций'!F23</f>
        <v>38</v>
      </c>
      <c r="K33" s="54">
        <f>'Рейтинговая таблица организаций'!G23</f>
        <v>44</v>
      </c>
      <c r="L33" s="55" t="str">
        <f>IF('Рейтинговая таблица организаций'!H23&lt;1, "Отсутствуют или не функционируют дистанционные способы взаимодействия", IF('Рейтинговая таблица организаций'!H23&lt;4,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3" s="55">
        <f>'Рейтинговая таблица организаций'!H23</f>
        <v>5</v>
      </c>
      <c r="N33" s="55">
        <f>IF('Рейтинговая таблица организаций'!H23&lt;1, 0, IF('Рейтинговая таблица организаций'!H23&lt;4, 30, 100))</f>
        <v>100</v>
      </c>
      <c r="O33" s="55" t="s">
        <v>395</v>
      </c>
      <c r="P33" s="55">
        <f>'Рейтинговая таблица организаций'!I23</f>
        <v>168</v>
      </c>
      <c r="Q33" s="55">
        <f>'Рейтинговая таблица организаций'!J23</f>
        <v>173</v>
      </c>
      <c r="R33" s="55" t="s">
        <v>396</v>
      </c>
      <c r="S33" s="55">
        <f>'Рейтинговая таблица организаций'!K23</f>
        <v>193</v>
      </c>
      <c r="T33" s="55">
        <f>'Рейтинговая таблица организаций'!L23</f>
        <v>203</v>
      </c>
      <c r="U33" s="55" t="str">
        <f>IF('Рейтинговая таблица организаций'!Q23&lt;1, "Отсутствуют комфортные условия", IF('Рейтинговая таблица организаций'!Q23&lt;5,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Количество комфортных условий для предоставления услуг (от одного до четырех включительно)</v>
      </c>
      <c r="V33" s="55">
        <f>'Рейтинговая таблица организаций'!Q23</f>
        <v>4</v>
      </c>
      <c r="W33" s="55">
        <f>IF('Рейтинговая таблица организаций'!Q23&lt;1, 0, IF('Рейтинговая таблица организаций'!Q23&lt;4, 20, 100))</f>
        <v>100</v>
      </c>
      <c r="X33" s="55" t="s">
        <v>397</v>
      </c>
      <c r="Y33" s="55">
        <f>'Рейтинговая таблица организаций'!T23</f>
        <v>172</v>
      </c>
      <c r="Z33" s="55">
        <f>'Рейтинговая таблица организаций'!U23</f>
        <v>235</v>
      </c>
      <c r="AA33" s="55" t="str">
        <f>IF('Рейтинговая таблица организаций'!Z23&lt;1, "Отсутствуют условия доступности для инвалидов", IF('Рейтинговая таблица организаций'!Z23&lt;5,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33" s="56">
        <f>'Рейтинговая таблица организаций'!Z23</f>
        <v>1</v>
      </c>
      <c r="AC33" s="55">
        <f>IF('Рейтинговая таблица организаций'!Z23&lt;1, 0, IF('Рейтинговая таблица организаций'!Z23&lt;5, 20, 100))</f>
        <v>20</v>
      </c>
      <c r="AD33" s="55" t="str">
        <f>IF('Рейтинговая таблица организаций'!AA23&lt;1, "Отсутствуют условия доступности, позволяющие инвалидам получать услуги наравне с другими", IF('Рейтинговая таблица организаций'!AA23&lt;5,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33" s="55">
        <f>'Рейтинговая таблица организаций'!AA23</f>
        <v>4</v>
      </c>
      <c r="AF33" s="55">
        <f>IF('Рейтинговая таблица организаций'!AA23&lt;1, 0, IF('Рейтинговая таблица организаций'!AA23&lt;5, 20, 100))</f>
        <v>20</v>
      </c>
      <c r="AG33" s="55" t="s">
        <v>398</v>
      </c>
      <c r="AH33" s="55">
        <f>'Рейтинговая таблица организаций'!AB23</f>
        <v>3</v>
      </c>
      <c r="AI33" s="55">
        <f>'Рейтинговая таблица организаций'!AC23</f>
        <v>3</v>
      </c>
      <c r="AJ33" s="55" t="s">
        <v>399</v>
      </c>
      <c r="AK33" s="55">
        <f>'Рейтинговая таблица организаций'!AH23</f>
        <v>210</v>
      </c>
      <c r="AL33" s="55">
        <f>'Рейтинговая таблица организаций'!AI23</f>
        <v>235</v>
      </c>
      <c r="AM33" s="55" t="s">
        <v>400</v>
      </c>
      <c r="AN33" s="55">
        <f>'Рейтинговая таблица организаций'!AJ23</f>
        <v>215</v>
      </c>
      <c r="AO33" s="55">
        <f>'Рейтинговая таблица организаций'!AK23</f>
        <v>235</v>
      </c>
      <c r="AP33" s="55" t="s">
        <v>401</v>
      </c>
      <c r="AQ33" s="55">
        <f>'Рейтинговая таблица организаций'!AL23</f>
        <v>167</v>
      </c>
      <c r="AR33" s="55">
        <f>'Рейтинговая таблица организаций'!AM23</f>
        <v>174</v>
      </c>
      <c r="AS33" s="55" t="s">
        <v>402</v>
      </c>
      <c r="AT33" s="55">
        <f>'Рейтинговая таблица организаций'!AR23</f>
        <v>204</v>
      </c>
      <c r="AU33" s="55">
        <f>'Рейтинговая таблица организаций'!AS23</f>
        <v>235</v>
      </c>
      <c r="AV33" s="55" t="s">
        <v>403</v>
      </c>
      <c r="AW33" s="55">
        <f>'Рейтинговая таблица организаций'!AT23</f>
        <v>201</v>
      </c>
      <c r="AX33" s="55">
        <f>'Рейтинговая таблица организаций'!AU23</f>
        <v>235</v>
      </c>
      <c r="AY33" s="55" t="s">
        <v>404</v>
      </c>
      <c r="AZ33" s="55">
        <f>'Рейтинговая таблица организаций'!AV23</f>
        <v>213</v>
      </c>
      <c r="BA33" s="55">
        <f>'Рейтинговая таблица организаций'!AW23</f>
        <v>235</v>
      </c>
    </row>
    <row r="34" spans="1:53" ht="124.8" x14ac:dyDescent="0.3">
      <c r="A34" s="51">
        <v>21</v>
      </c>
      <c r="B34" s="109" t="str">
        <f>'для bus.gov.ru'!B25</f>
        <v>муниципальное бюджетное общеобразовательное учреждение «Средняя школа № 26 с углубленным изучением предметов естественнонаучного цикла»</v>
      </c>
      <c r="C34" s="52">
        <f>'для bus.gov.ru'!C25</f>
        <v>197</v>
      </c>
      <c r="D34" s="52">
        <f>'для bus.gov.ru'!D25</f>
        <v>211</v>
      </c>
      <c r="E34" s="52">
        <f>'для bus.gov.ru'!E25</f>
        <v>1.0710659898477157</v>
      </c>
      <c r="F34" s="53" t="s">
        <v>393</v>
      </c>
      <c r="G34" s="54">
        <f>'Рейтинговая таблица организаций'!D24</f>
        <v>14</v>
      </c>
      <c r="H34" s="54">
        <f>'Рейтинговая таблица организаций'!E24</f>
        <v>14</v>
      </c>
      <c r="I34" s="53" t="s">
        <v>394</v>
      </c>
      <c r="J34" s="54">
        <f>'Рейтинговая таблица организаций'!F24</f>
        <v>37</v>
      </c>
      <c r="K34" s="54">
        <f>'Рейтинговая таблица организаций'!G24</f>
        <v>39</v>
      </c>
      <c r="L34" s="55" t="str">
        <f>IF('Рейтинговая таблица организаций'!H24&lt;1, "Отсутствуют или не функционируют дистанционные способы взаимодействия", IF('Рейтинговая таблица организаций'!H24&lt;4,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4" s="55">
        <f>'Рейтинговая таблица организаций'!H24</f>
        <v>5</v>
      </c>
      <c r="N34" s="55">
        <f>IF('Рейтинговая таблица организаций'!H24&lt;1, 0, IF('Рейтинговая таблица организаций'!H24&lt;4, 30, 100))</f>
        <v>100</v>
      </c>
      <c r="O34" s="55" t="s">
        <v>395</v>
      </c>
      <c r="P34" s="55">
        <f>'Рейтинговая таблица организаций'!I24</f>
        <v>135</v>
      </c>
      <c r="Q34" s="55">
        <f>'Рейтинговая таблица организаций'!J24</f>
        <v>137</v>
      </c>
      <c r="R34" s="55" t="s">
        <v>396</v>
      </c>
      <c r="S34" s="55">
        <f>'Рейтинговая таблица организаций'!K24</f>
        <v>182</v>
      </c>
      <c r="T34" s="55">
        <f>'Рейтинговая таблица организаций'!L24</f>
        <v>184</v>
      </c>
      <c r="U34" s="55" t="str">
        <f>IF('Рейтинговая таблица организаций'!Q24&lt;1, "Отсутствуют комфортные условия", IF('Рейтинговая таблица организаций'!Q24&lt;5,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34" s="55">
        <f>'Рейтинговая таблица организаций'!Q24</f>
        <v>5</v>
      </c>
      <c r="W34" s="55">
        <f>IF('Рейтинговая таблица организаций'!Q24&lt;1, 0, IF('Рейтинговая таблица организаций'!Q24&lt;4, 20, 100))</f>
        <v>100</v>
      </c>
      <c r="X34" s="55" t="s">
        <v>397</v>
      </c>
      <c r="Y34" s="55">
        <f>'Рейтинговая таблица организаций'!T24</f>
        <v>211</v>
      </c>
      <c r="Z34" s="55">
        <f>'Рейтинговая таблица организаций'!U24</f>
        <v>211</v>
      </c>
      <c r="AA34" s="55" t="str">
        <f>IF('Рейтинговая таблица организаций'!Z24&lt;1, "Отсутствуют условия доступности для инвалидов", IF('Рейтинговая таблица организаций'!Z24&lt;5,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34" s="56">
        <f>'Рейтинговая таблица организаций'!Z24</f>
        <v>1</v>
      </c>
      <c r="AC34" s="55">
        <f>IF('Рейтинговая таблица организаций'!Z24&lt;1, 0, IF('Рейтинговая таблица организаций'!Z24&lt;5, 20, 100))</f>
        <v>20</v>
      </c>
      <c r="AD34" s="55" t="str">
        <f>IF('Рейтинговая таблица организаций'!AA24&lt;1, "Отсутствуют условия доступности, позволяющие инвалидам получать услуги наравне с другими", IF('Рейтинговая таблица организаций'!AA24&lt;5,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34" s="55">
        <f>'Рейтинговая таблица организаций'!AA24</f>
        <v>5</v>
      </c>
      <c r="AF34" s="55">
        <f>IF('Рейтинговая таблица организаций'!AA24&lt;1, 0, IF('Рейтинговая таблица организаций'!AA24&lt;5, 20, 100))</f>
        <v>100</v>
      </c>
      <c r="AG34" s="55" t="s">
        <v>398</v>
      </c>
      <c r="AH34" s="55">
        <f>'Рейтинговая таблица организаций'!AB24</f>
        <v>12</v>
      </c>
      <c r="AI34" s="55">
        <f>'Рейтинговая таблица организаций'!AC24</f>
        <v>12</v>
      </c>
      <c r="AJ34" s="55" t="s">
        <v>399</v>
      </c>
      <c r="AK34" s="55">
        <f>'Рейтинговая таблица организаций'!AH24</f>
        <v>208</v>
      </c>
      <c r="AL34" s="55">
        <f>'Рейтинговая таблица организаций'!AI24</f>
        <v>211</v>
      </c>
      <c r="AM34" s="55" t="s">
        <v>400</v>
      </c>
      <c r="AN34" s="55">
        <f>'Рейтинговая таблица организаций'!AJ24</f>
        <v>210</v>
      </c>
      <c r="AO34" s="55">
        <f>'Рейтинговая таблица организаций'!AK24</f>
        <v>211</v>
      </c>
      <c r="AP34" s="55" t="s">
        <v>401</v>
      </c>
      <c r="AQ34" s="55">
        <f>'Рейтинговая таблица организаций'!AL24</f>
        <v>133</v>
      </c>
      <c r="AR34" s="55">
        <f>'Рейтинговая таблица организаций'!AM24</f>
        <v>137</v>
      </c>
      <c r="AS34" s="55" t="s">
        <v>402</v>
      </c>
      <c r="AT34" s="55">
        <f>'Рейтинговая таблица организаций'!AR24</f>
        <v>210</v>
      </c>
      <c r="AU34" s="55">
        <f>'Рейтинговая таблица организаций'!AS24</f>
        <v>211</v>
      </c>
      <c r="AV34" s="55" t="s">
        <v>403</v>
      </c>
      <c r="AW34" s="55">
        <f>'Рейтинговая таблица организаций'!AT24</f>
        <v>207</v>
      </c>
      <c r="AX34" s="55">
        <f>'Рейтинговая таблица организаций'!AU24</f>
        <v>211</v>
      </c>
      <c r="AY34" s="55" t="s">
        <v>404</v>
      </c>
      <c r="AZ34" s="55">
        <f>'Рейтинговая таблица организаций'!AV24</f>
        <v>206</v>
      </c>
      <c r="BA34" s="55">
        <f>'Рейтинговая таблица организаций'!AW24</f>
        <v>211</v>
      </c>
    </row>
    <row r="35" spans="1:53" ht="78" x14ac:dyDescent="0.3">
      <c r="A35" s="51">
        <v>22</v>
      </c>
      <c r="B35" s="109" t="str">
        <f>'для bus.gov.ru'!B26</f>
        <v>муниципальное бюджетное общеобразовательное учреждение «Средняя школа № 28»</v>
      </c>
      <c r="C35" s="52">
        <f>'для bus.gov.ru'!C26</f>
        <v>665</v>
      </c>
      <c r="D35" s="52">
        <f>'для bus.gov.ru'!D26</f>
        <v>57</v>
      </c>
      <c r="E35" s="52">
        <f>'для bus.gov.ru'!E26</f>
        <v>8.5714285714285715E-2</v>
      </c>
      <c r="F35" s="53" t="s">
        <v>393</v>
      </c>
      <c r="G35" s="54">
        <f>'Рейтинговая таблица организаций'!D25</f>
        <v>11</v>
      </c>
      <c r="H35" s="54">
        <f>'Рейтинговая таблица организаций'!E25</f>
        <v>13</v>
      </c>
      <c r="I35" s="53" t="s">
        <v>394</v>
      </c>
      <c r="J35" s="54">
        <f>'Рейтинговая таблица организаций'!F25</f>
        <v>30</v>
      </c>
      <c r="K35" s="54">
        <f>'Рейтинговая таблица организаций'!G25</f>
        <v>38</v>
      </c>
      <c r="L35" s="55" t="str">
        <f>IF('Рейтинговая таблица организаций'!H25&lt;1, "Отсутствуют или не функционируют дистанционные способы взаимодействия", IF('Рейтинговая таблица организаций'!H25&lt;4,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5" s="55">
        <f>'Рейтинговая таблица организаций'!H25</f>
        <v>4</v>
      </c>
      <c r="N35" s="55">
        <f>IF('Рейтинговая таблица организаций'!H25&lt;1, 0, IF('Рейтинговая таблица организаций'!H25&lt;4, 30, 100))</f>
        <v>100</v>
      </c>
      <c r="O35" s="55" t="s">
        <v>395</v>
      </c>
      <c r="P35" s="55">
        <f>'Рейтинговая таблица организаций'!I25</f>
        <v>37</v>
      </c>
      <c r="Q35" s="55">
        <f>'Рейтинговая таблица организаций'!J25</f>
        <v>41</v>
      </c>
      <c r="R35" s="55" t="s">
        <v>396</v>
      </c>
      <c r="S35" s="55">
        <f>'Рейтинговая таблица организаций'!K25</f>
        <v>47</v>
      </c>
      <c r="T35" s="55">
        <f>'Рейтинговая таблица организаций'!L25</f>
        <v>51</v>
      </c>
      <c r="U35" s="55" t="str">
        <f>IF('Рейтинговая таблица организаций'!Q25&lt;1, "Отсутствуют комфортные условия", IF('Рейтинговая таблица организаций'!Q25&lt;5,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35" s="55">
        <f>'Рейтинговая таблица организаций'!Q25</f>
        <v>5</v>
      </c>
      <c r="W35" s="55">
        <f>IF('Рейтинговая таблица организаций'!Q25&lt;1, 0, IF('Рейтинговая таблица организаций'!Q25&lt;4, 20, 100))</f>
        <v>100</v>
      </c>
      <c r="X35" s="55" t="s">
        <v>397</v>
      </c>
      <c r="Y35" s="55">
        <f>'Рейтинговая таблица организаций'!T25</f>
        <v>33</v>
      </c>
      <c r="Z35" s="55">
        <f>'Рейтинговая таблица организаций'!U25</f>
        <v>57</v>
      </c>
      <c r="AA35" s="55" t="str">
        <f>IF('Рейтинговая таблица организаций'!Z25&lt;1, "Отсутствуют условия доступности для инвалидов", IF('Рейтинговая таблица организаций'!Z25&lt;5, "Количество условий доступности организации для инвалидов (от одного до четырех)", "Наличие пяти и более условий доступности для инвалидов"))</f>
        <v>Отсутствуют условия доступности для инвалидов</v>
      </c>
      <c r="AB35" s="56">
        <f>'Рейтинговая таблица организаций'!Z25</f>
        <v>0</v>
      </c>
      <c r="AC35" s="55">
        <f>IF('Рейтинговая таблица организаций'!Z25&lt;1, 0, IF('Рейтинговая таблица организаций'!Z25&lt;5, 20, 100))</f>
        <v>0</v>
      </c>
      <c r="AD35" s="55" t="str">
        <f>IF('Рейтинговая таблица организаций'!AA25&lt;1, "Отсутствуют условия доступности, позволяющие инвалидам получать услуги наравне с другими", IF('Рейтинговая таблица организаций'!AA25&lt;5,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35" s="55">
        <f>'Рейтинговая таблица организаций'!AA25</f>
        <v>2</v>
      </c>
      <c r="AF35" s="55">
        <f>IF('Рейтинговая таблица организаций'!AA25&lt;1, 0, IF('Рейтинговая таблица организаций'!AA25&lt;5, 20, 100))</f>
        <v>20</v>
      </c>
      <c r="AG35" s="55" t="s">
        <v>398</v>
      </c>
      <c r="AH35" s="55">
        <f>'Рейтинговая таблица организаций'!AB25</f>
        <v>3</v>
      </c>
      <c r="AI35" s="55">
        <f>'Рейтинговая таблица организаций'!AC25</f>
        <v>4</v>
      </c>
      <c r="AJ35" s="55" t="s">
        <v>399</v>
      </c>
      <c r="AK35" s="55">
        <f>'Рейтинговая таблица организаций'!AH25</f>
        <v>52</v>
      </c>
      <c r="AL35" s="55">
        <f>'Рейтинговая таблица организаций'!AI25</f>
        <v>57</v>
      </c>
      <c r="AM35" s="55" t="s">
        <v>400</v>
      </c>
      <c r="AN35" s="55">
        <f>'Рейтинговая таблица организаций'!AJ25</f>
        <v>51</v>
      </c>
      <c r="AO35" s="55">
        <f>'Рейтинговая таблица организаций'!AK25</f>
        <v>57</v>
      </c>
      <c r="AP35" s="55" t="s">
        <v>401</v>
      </c>
      <c r="AQ35" s="55">
        <f>'Рейтинговая таблица организаций'!AL25</f>
        <v>37</v>
      </c>
      <c r="AR35" s="55">
        <f>'Рейтинговая таблица организаций'!AM25</f>
        <v>39</v>
      </c>
      <c r="AS35" s="55" t="s">
        <v>402</v>
      </c>
      <c r="AT35" s="55">
        <f>'Рейтинговая таблица организаций'!AR25</f>
        <v>47</v>
      </c>
      <c r="AU35" s="55">
        <f>'Рейтинговая таблица организаций'!AS25</f>
        <v>57</v>
      </c>
      <c r="AV35" s="55" t="s">
        <v>403</v>
      </c>
      <c r="AW35" s="55">
        <f>'Рейтинговая таблица организаций'!AT25</f>
        <v>49</v>
      </c>
      <c r="AX35" s="55">
        <f>'Рейтинговая таблица организаций'!AU25</f>
        <v>57</v>
      </c>
      <c r="AY35" s="55" t="s">
        <v>404</v>
      </c>
      <c r="AZ35" s="55">
        <f>'Рейтинговая таблица организаций'!AV25</f>
        <v>49</v>
      </c>
      <c r="BA35" s="55">
        <f>'Рейтинговая таблица организаций'!AW25</f>
        <v>57</v>
      </c>
    </row>
    <row r="36" spans="1:53" ht="78" x14ac:dyDescent="0.3">
      <c r="A36" s="51">
        <v>23</v>
      </c>
      <c r="B36" s="109" t="str">
        <f>'для bus.gov.ru'!B27</f>
        <v>муниципальное бюджетное общеобразовательное учреждение «Средняя школа № 29»</v>
      </c>
      <c r="C36" s="52">
        <f>'для bus.gov.ru'!C27</f>
        <v>711</v>
      </c>
      <c r="D36" s="52">
        <f>'для bus.gov.ru'!D27</f>
        <v>127</v>
      </c>
      <c r="E36" s="52">
        <f>'для bus.gov.ru'!E27</f>
        <v>0.17862165963431786</v>
      </c>
      <c r="F36" s="53" t="s">
        <v>393</v>
      </c>
      <c r="G36" s="54">
        <f>'Рейтинговая таблица организаций'!D26</f>
        <v>14</v>
      </c>
      <c r="H36" s="54">
        <f>'Рейтинговая таблица организаций'!E26</f>
        <v>14</v>
      </c>
      <c r="I36" s="53" t="s">
        <v>394</v>
      </c>
      <c r="J36" s="54">
        <f>'Рейтинговая таблица организаций'!F26</f>
        <v>40</v>
      </c>
      <c r="K36" s="54">
        <f>'Рейтинговая таблица организаций'!G26</f>
        <v>40</v>
      </c>
      <c r="L36" s="55" t="str">
        <f>IF('Рейтинговая таблица организаций'!H26&lt;1, "Отсутствуют или не функционируют дистанционные способы взаимодействия", IF('Рейтинговая таблица организаций'!H26&lt;4,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6" s="55">
        <f>'Рейтинговая таблица организаций'!H26</f>
        <v>6</v>
      </c>
      <c r="N36" s="55">
        <f>IF('Рейтинговая таблица организаций'!H26&lt;1, 0, IF('Рейтинговая таблица организаций'!H26&lt;4, 30, 100))</f>
        <v>100</v>
      </c>
      <c r="O36" s="55" t="s">
        <v>395</v>
      </c>
      <c r="P36" s="55">
        <f>'Рейтинговая таблица организаций'!I26</f>
        <v>70</v>
      </c>
      <c r="Q36" s="55">
        <f>'Рейтинговая таблица организаций'!J26</f>
        <v>80</v>
      </c>
      <c r="R36" s="55" t="s">
        <v>396</v>
      </c>
      <c r="S36" s="55">
        <f>'Рейтинговая таблица организаций'!K26</f>
        <v>75</v>
      </c>
      <c r="T36" s="55">
        <f>'Рейтинговая таблица организаций'!L26</f>
        <v>95</v>
      </c>
      <c r="U36" s="55" t="str">
        <f>IF('Рейтинговая таблица организаций'!Q26&lt;1, "Отсутствуют комфортные условия", IF('Рейтинговая таблица организаций'!Q26&lt;5,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36" s="55">
        <f>'Рейтинговая таблица организаций'!Q26</f>
        <v>5</v>
      </c>
      <c r="W36" s="55">
        <f>IF('Рейтинговая таблица организаций'!Q26&lt;1, 0, IF('Рейтинговая таблица организаций'!Q26&lt;4, 20, 100))</f>
        <v>100</v>
      </c>
      <c r="X36" s="55" t="s">
        <v>397</v>
      </c>
      <c r="Y36" s="55">
        <f>'Рейтинговая таблица организаций'!T26</f>
        <v>59</v>
      </c>
      <c r="Z36" s="55">
        <f>'Рейтинговая таблица организаций'!U26</f>
        <v>127</v>
      </c>
      <c r="AA36" s="55" t="str">
        <f>IF('Рейтинговая таблица организаций'!Z26&lt;1, "Отсутствуют условия доступности для инвалидов", IF('Рейтинговая таблица организаций'!Z26&lt;5,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36" s="56">
        <f>'Рейтинговая таблица организаций'!Z26</f>
        <v>3</v>
      </c>
      <c r="AC36" s="55">
        <f>IF('Рейтинговая таблица организаций'!Z26&lt;1, 0, IF('Рейтинговая таблица организаций'!Z26&lt;5, 20, 100))</f>
        <v>20</v>
      </c>
      <c r="AD36" s="55" t="str">
        <f>IF('Рейтинговая таблица организаций'!AA26&lt;1, "Отсутствуют условия доступности, позволяющие инвалидам получать услуги наравне с другими", IF('Рейтинговая таблица организаций'!AA26&lt;5,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36" s="55">
        <f>'Рейтинговая таблица организаций'!AA26</f>
        <v>4</v>
      </c>
      <c r="AF36" s="55">
        <f>IF('Рейтинговая таблица организаций'!AA26&lt;1, 0, IF('Рейтинговая таблица организаций'!AA26&lt;5, 20, 100))</f>
        <v>20</v>
      </c>
      <c r="AG36" s="55" t="s">
        <v>398</v>
      </c>
      <c r="AH36" s="55">
        <f>'Рейтинговая таблица организаций'!AB26</f>
        <v>3</v>
      </c>
      <c r="AI36" s="55">
        <f>'Рейтинговая таблица организаций'!AC26</f>
        <v>4</v>
      </c>
      <c r="AJ36" s="55" t="s">
        <v>399</v>
      </c>
      <c r="AK36" s="55">
        <f>'Рейтинговая таблица организаций'!AH26</f>
        <v>91</v>
      </c>
      <c r="AL36" s="55">
        <f>'Рейтинговая таблица организаций'!AI26</f>
        <v>127</v>
      </c>
      <c r="AM36" s="55" t="s">
        <v>400</v>
      </c>
      <c r="AN36" s="55">
        <f>'Рейтинговая таблица организаций'!AJ26</f>
        <v>97</v>
      </c>
      <c r="AO36" s="55">
        <f>'Рейтинговая таблица организаций'!AK26</f>
        <v>127</v>
      </c>
      <c r="AP36" s="55" t="s">
        <v>401</v>
      </c>
      <c r="AQ36" s="55">
        <f>'Рейтинговая таблица организаций'!AL26</f>
        <v>59</v>
      </c>
      <c r="AR36" s="55">
        <f>'Рейтинговая таблица организаций'!AM26</f>
        <v>76</v>
      </c>
      <c r="AS36" s="55" t="s">
        <v>402</v>
      </c>
      <c r="AT36" s="55">
        <f>'Рейтинговая таблица организаций'!AR26</f>
        <v>74</v>
      </c>
      <c r="AU36" s="55">
        <f>'Рейтинговая таблица организаций'!AS26</f>
        <v>127</v>
      </c>
      <c r="AV36" s="55" t="s">
        <v>403</v>
      </c>
      <c r="AW36" s="55">
        <f>'Рейтинговая таблица организаций'!AT26</f>
        <v>94</v>
      </c>
      <c r="AX36" s="55">
        <f>'Рейтинговая таблица организаций'!AU26</f>
        <v>127</v>
      </c>
      <c r="AY36" s="55" t="s">
        <v>404</v>
      </c>
      <c r="AZ36" s="55">
        <f>'Рейтинговая таблица организаций'!AV26</f>
        <v>80</v>
      </c>
      <c r="BA36" s="55">
        <f>'Рейтинговая таблица организаций'!AW26</f>
        <v>127</v>
      </c>
    </row>
    <row r="37" spans="1:53" ht="78" x14ac:dyDescent="0.3">
      <c r="A37" s="51">
        <v>24</v>
      </c>
      <c r="B37" s="109" t="str">
        <f>'для bus.gov.ru'!B28</f>
        <v>муниципальное бюджетное общеобразовательное учреждение «Гимназия № 30»</v>
      </c>
      <c r="C37" s="52">
        <f>'для bus.gov.ru'!C28</f>
        <v>891</v>
      </c>
      <c r="D37" s="52">
        <f>'для bus.gov.ru'!D28</f>
        <v>600</v>
      </c>
      <c r="E37" s="52">
        <f>'для bus.gov.ru'!E28</f>
        <v>0.67340067340067344</v>
      </c>
      <c r="F37" s="53" t="s">
        <v>393</v>
      </c>
      <c r="G37" s="54">
        <f>'Рейтинговая таблица организаций'!D27</f>
        <v>14</v>
      </c>
      <c r="H37" s="54">
        <f>'Рейтинговая таблица организаций'!E27</f>
        <v>14</v>
      </c>
      <c r="I37" s="53" t="s">
        <v>394</v>
      </c>
      <c r="J37" s="54">
        <f>'Рейтинговая таблица организаций'!F27</f>
        <v>44</v>
      </c>
      <c r="K37" s="54">
        <f>'Рейтинговая таблица организаций'!G27</f>
        <v>45</v>
      </c>
      <c r="L37" s="55" t="str">
        <f>IF('Рейтинговая таблица организаций'!H27&lt;1, "Отсутствуют или не функционируют дистанционные способы взаимодействия", IF('Рейтинговая таблица организаций'!H27&lt;4,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7" s="55">
        <f>'Рейтинговая таблица организаций'!H27</f>
        <v>5</v>
      </c>
      <c r="N37" s="55">
        <f>IF('Рейтинговая таблица организаций'!H27&lt;1, 0, IF('Рейтинговая таблица организаций'!H27&lt;4, 30, 100))</f>
        <v>100</v>
      </c>
      <c r="O37" s="55" t="s">
        <v>395</v>
      </c>
      <c r="P37" s="55">
        <f>'Рейтинговая таблица организаций'!I27</f>
        <v>318</v>
      </c>
      <c r="Q37" s="55">
        <f>'Рейтинговая таблица организаций'!J27</f>
        <v>326</v>
      </c>
      <c r="R37" s="55" t="s">
        <v>396</v>
      </c>
      <c r="S37" s="55">
        <f>'Рейтинговая таблица организаций'!K27</f>
        <v>561</v>
      </c>
      <c r="T37" s="55">
        <f>'Рейтинговая таблица организаций'!L27</f>
        <v>567</v>
      </c>
      <c r="U37" s="55" t="str">
        <f>IF('Рейтинговая таблица организаций'!Q27&lt;1, "Отсутствуют комфортные условия", IF('Рейтинговая таблица организаций'!Q27&lt;5,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37" s="55">
        <f>'Рейтинговая таблица организаций'!Q27</f>
        <v>5</v>
      </c>
      <c r="W37" s="55">
        <f>IF('Рейтинговая таблица организаций'!Q27&lt;1, 0, IF('Рейтинговая таблица организаций'!Q27&lt;4, 20, 100))</f>
        <v>100</v>
      </c>
      <c r="X37" s="55" t="s">
        <v>397</v>
      </c>
      <c r="Y37" s="55">
        <f>'Рейтинговая таблица организаций'!T27</f>
        <v>587</v>
      </c>
      <c r="Z37" s="55">
        <f>'Рейтинговая таблица организаций'!U27</f>
        <v>600</v>
      </c>
      <c r="AA37" s="55" t="str">
        <f>IF('Рейтинговая таблица организаций'!Z27&lt;1, "Отсутствуют условия доступности для инвалидов", IF('Рейтинговая таблица организаций'!Z27&lt;5,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37" s="56">
        <f>'Рейтинговая таблица организаций'!Z27</f>
        <v>3</v>
      </c>
      <c r="AC37" s="55">
        <f>IF('Рейтинговая таблица организаций'!Z27&lt;1, 0, IF('Рейтинговая таблица организаций'!Z27&lt;5, 20, 100))</f>
        <v>20</v>
      </c>
      <c r="AD37" s="55" t="str">
        <f>IF('Рейтинговая таблица организаций'!AA27&lt;1, "Отсутствуют условия доступности, позволяющие инвалидам получать услуги наравне с другими", IF('Рейтинговая таблица организаций'!AA27&lt;5,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37" s="55">
        <f>'Рейтинговая таблица организаций'!AA27</f>
        <v>2</v>
      </c>
      <c r="AF37" s="55">
        <f>IF('Рейтинговая таблица организаций'!AA27&lt;1, 0, IF('Рейтинговая таблица организаций'!AA27&lt;5, 20, 100))</f>
        <v>20</v>
      </c>
      <c r="AG37" s="55" t="s">
        <v>398</v>
      </c>
      <c r="AH37" s="55">
        <f>'Рейтинговая таблица организаций'!AB27</f>
        <v>13</v>
      </c>
      <c r="AI37" s="55">
        <f>'Рейтинговая таблица организаций'!AC27</f>
        <v>13</v>
      </c>
      <c r="AJ37" s="55" t="s">
        <v>399</v>
      </c>
      <c r="AK37" s="55">
        <f>'Рейтинговая таблица организаций'!AH27</f>
        <v>590</v>
      </c>
      <c r="AL37" s="55">
        <f>'Рейтинговая таблица организаций'!AI27</f>
        <v>600</v>
      </c>
      <c r="AM37" s="55" t="s">
        <v>400</v>
      </c>
      <c r="AN37" s="55">
        <f>'Рейтинговая таблица организаций'!AJ27</f>
        <v>588</v>
      </c>
      <c r="AO37" s="55">
        <f>'Рейтинговая таблица организаций'!AK27</f>
        <v>600</v>
      </c>
      <c r="AP37" s="55" t="s">
        <v>401</v>
      </c>
      <c r="AQ37" s="55">
        <f>'Рейтинговая таблица организаций'!AL27</f>
        <v>424</v>
      </c>
      <c r="AR37" s="55">
        <f>'Рейтинговая таблица организаций'!AM27</f>
        <v>431</v>
      </c>
      <c r="AS37" s="55" t="s">
        <v>402</v>
      </c>
      <c r="AT37" s="55">
        <f>'Рейтинговая таблица организаций'!AR27</f>
        <v>583</v>
      </c>
      <c r="AU37" s="55">
        <f>'Рейтинговая таблица организаций'!AS27</f>
        <v>600</v>
      </c>
      <c r="AV37" s="55" t="s">
        <v>403</v>
      </c>
      <c r="AW37" s="55">
        <f>'Рейтинговая таблица организаций'!AT27</f>
        <v>587</v>
      </c>
      <c r="AX37" s="55">
        <f>'Рейтинговая таблица организаций'!AU27</f>
        <v>600</v>
      </c>
      <c r="AY37" s="55" t="s">
        <v>404</v>
      </c>
      <c r="AZ37" s="55">
        <f>'Рейтинговая таблица организаций'!AV27</f>
        <v>592</v>
      </c>
      <c r="BA37" s="55">
        <f>'Рейтинговая таблица организаций'!AW27</f>
        <v>600</v>
      </c>
    </row>
    <row r="38" spans="1:53" ht="78" x14ac:dyDescent="0.3">
      <c r="A38" s="51">
        <v>25</v>
      </c>
      <c r="B38" s="109" t="str">
        <f>'для bus.gov.ru'!B29</f>
        <v>муниципальное бюджетное общеобразовательное учреждение «Гимназия № 32»</v>
      </c>
      <c r="C38" s="52">
        <f>'для bus.gov.ru'!C29</f>
        <v>1209</v>
      </c>
      <c r="D38" s="52">
        <f>'для bus.gov.ru'!D29</f>
        <v>122</v>
      </c>
      <c r="E38" s="52">
        <f>'для bus.gov.ru'!E29</f>
        <v>0.10090984284532671</v>
      </c>
      <c r="F38" s="53" t="s">
        <v>393</v>
      </c>
      <c r="G38" s="54">
        <f>'Рейтинговая таблица организаций'!D28</f>
        <v>14</v>
      </c>
      <c r="H38" s="54">
        <f>'Рейтинговая таблица организаций'!E28</f>
        <v>14</v>
      </c>
      <c r="I38" s="53" t="s">
        <v>394</v>
      </c>
      <c r="J38" s="54">
        <f>'Рейтинговая таблица организаций'!F28</f>
        <v>40</v>
      </c>
      <c r="K38" s="54">
        <f>'Рейтинговая таблица организаций'!G28</f>
        <v>40</v>
      </c>
      <c r="L38" s="55" t="str">
        <f>IF('Рейтинговая таблица организаций'!H28&lt;1, "Отсутствуют или не функционируют дистанционные способы взаимодействия", IF('Рейтинговая таблица организаций'!H28&lt;4,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8" s="55">
        <f>'Рейтинговая таблица организаций'!H28</f>
        <v>5</v>
      </c>
      <c r="N38" s="55">
        <f>IF('Рейтинговая таблица организаций'!H28&lt;1, 0, IF('Рейтинговая таблица организаций'!H28&lt;4, 30, 100))</f>
        <v>100</v>
      </c>
      <c r="O38" s="55" t="s">
        <v>395</v>
      </c>
      <c r="P38" s="55">
        <f>'Рейтинговая таблица организаций'!I28</f>
        <v>89</v>
      </c>
      <c r="Q38" s="55">
        <f>'Рейтинговая таблица организаций'!J28</f>
        <v>91</v>
      </c>
      <c r="R38" s="55" t="s">
        <v>396</v>
      </c>
      <c r="S38" s="55">
        <f>'Рейтинговая таблица организаций'!K28</f>
        <v>115</v>
      </c>
      <c r="T38" s="55">
        <f>'Рейтинговая таблица организаций'!L28</f>
        <v>117</v>
      </c>
      <c r="U38" s="55" t="str">
        <f>IF('Рейтинговая таблица организаций'!Q28&lt;1, "Отсутствуют комфортные условия", IF('Рейтинговая таблица организаций'!Q28&lt;5,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38" s="55">
        <f>'Рейтинговая таблица организаций'!Q28</f>
        <v>5</v>
      </c>
      <c r="W38" s="55">
        <f>IF('Рейтинговая таблица организаций'!Q28&lt;1, 0, IF('Рейтинговая таблица организаций'!Q28&lt;4, 20, 100))</f>
        <v>100</v>
      </c>
      <c r="X38" s="55" t="s">
        <v>397</v>
      </c>
      <c r="Y38" s="55">
        <f>'Рейтинговая таблица организаций'!T28</f>
        <v>102</v>
      </c>
      <c r="Z38" s="55">
        <f>'Рейтинговая таблица организаций'!U28</f>
        <v>122</v>
      </c>
      <c r="AA38" s="55" t="str">
        <f>IF('Рейтинговая таблица организаций'!Z28&lt;1, "Отсутствуют условия доступности для инвалидов", IF('Рейтинговая таблица организаций'!Z28&lt;5,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38" s="56">
        <f>'Рейтинговая таблица организаций'!Z28</f>
        <v>2</v>
      </c>
      <c r="AC38" s="55">
        <f>IF('Рейтинговая таблица организаций'!Z28&lt;1, 0, IF('Рейтинговая таблица организаций'!Z28&lt;5, 20, 100))</f>
        <v>20</v>
      </c>
      <c r="AD38" s="55" t="str">
        <f>IF('Рейтинговая таблица организаций'!AA28&lt;1, "Отсутствуют условия доступности, позволяющие инвалидам получать услуги наравне с другими", IF('Рейтинговая таблица организаций'!AA28&lt;5,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38" s="55">
        <f>'Рейтинговая таблица организаций'!AA28</f>
        <v>5</v>
      </c>
      <c r="AF38" s="55">
        <f>IF('Рейтинговая таблица организаций'!AA28&lt;1, 0, IF('Рейтинговая таблица организаций'!AA28&lt;5, 20, 100))</f>
        <v>100</v>
      </c>
      <c r="AG38" s="55" t="s">
        <v>398</v>
      </c>
      <c r="AH38" s="55">
        <f>'Рейтинговая таблица организаций'!AB28</f>
        <v>8</v>
      </c>
      <c r="AI38" s="55">
        <f>'Рейтинговая таблица организаций'!AC28</f>
        <v>9</v>
      </c>
      <c r="AJ38" s="55" t="s">
        <v>399</v>
      </c>
      <c r="AK38" s="55">
        <f>'Рейтинговая таблица организаций'!AH28</f>
        <v>112</v>
      </c>
      <c r="AL38" s="55">
        <f>'Рейтинговая таблица организаций'!AI28</f>
        <v>122</v>
      </c>
      <c r="AM38" s="55" t="s">
        <v>400</v>
      </c>
      <c r="AN38" s="55">
        <f>'Рейтинговая таблица организаций'!AJ28</f>
        <v>110</v>
      </c>
      <c r="AO38" s="55">
        <f>'Рейтинговая таблица организаций'!AK28</f>
        <v>122</v>
      </c>
      <c r="AP38" s="55" t="s">
        <v>401</v>
      </c>
      <c r="AQ38" s="55">
        <f>'Рейтинговая таблица организаций'!AL28</f>
        <v>91</v>
      </c>
      <c r="AR38" s="55">
        <f>'Рейтинговая таблица организаций'!AM28</f>
        <v>98</v>
      </c>
      <c r="AS38" s="55" t="s">
        <v>402</v>
      </c>
      <c r="AT38" s="55">
        <f>'Рейтинговая таблица организаций'!AR28</f>
        <v>111</v>
      </c>
      <c r="AU38" s="55">
        <f>'Рейтинговая таблица организаций'!AS28</f>
        <v>122</v>
      </c>
      <c r="AV38" s="55" t="s">
        <v>403</v>
      </c>
      <c r="AW38" s="55">
        <f>'Рейтинговая таблица организаций'!AT28</f>
        <v>112</v>
      </c>
      <c r="AX38" s="55">
        <f>'Рейтинговая таблица организаций'!AU28</f>
        <v>122</v>
      </c>
      <c r="AY38" s="55" t="s">
        <v>404</v>
      </c>
      <c r="AZ38" s="55">
        <f>'Рейтинговая таблица организаций'!AV28</f>
        <v>113</v>
      </c>
      <c r="BA38" s="55">
        <f>'Рейтинговая таблица организаций'!AW28</f>
        <v>122</v>
      </c>
    </row>
    <row r="39" spans="1:53" ht="62.4" x14ac:dyDescent="0.3">
      <c r="A39" s="51">
        <v>26</v>
      </c>
      <c r="B39" s="109" t="str">
        <f>'для bus.gov.ru'!B30</f>
        <v>муниципальное бюджетное общеобразовательное учреждение «Лицей № 33»</v>
      </c>
      <c r="C39" s="52">
        <f>'для bus.gov.ru'!C30</f>
        <v>1261</v>
      </c>
      <c r="D39" s="52">
        <f>'для bus.gov.ru'!D30</f>
        <v>210</v>
      </c>
      <c r="E39" s="52">
        <f>'для bus.gov.ru'!E30</f>
        <v>0.16653449643140364</v>
      </c>
      <c r="F39" s="53" t="s">
        <v>393</v>
      </c>
      <c r="G39" s="54">
        <f>'Рейтинговая таблица организаций'!D29</f>
        <v>14</v>
      </c>
      <c r="H39" s="54">
        <f>'Рейтинговая таблица организаций'!E29</f>
        <v>14</v>
      </c>
      <c r="I39" s="53" t="s">
        <v>394</v>
      </c>
      <c r="J39" s="54">
        <f>'Рейтинговая таблица организаций'!F29</f>
        <v>45</v>
      </c>
      <c r="K39" s="54">
        <f>'Рейтинговая таблица организаций'!G29</f>
        <v>45</v>
      </c>
      <c r="L39" s="55" t="str">
        <f>IF('Рейтинговая таблица организаций'!H29&lt;1, "Отсутствуют или не функционируют дистанционные способы взаимодействия", IF('Рейтинговая таблица организаций'!H29&lt;4,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39" s="55">
        <f>'Рейтинговая таблица организаций'!H29</f>
        <v>6</v>
      </c>
      <c r="N39" s="55">
        <f>IF('Рейтинговая таблица организаций'!H29&lt;1, 0, IF('Рейтинговая таблица организаций'!H29&lt;4, 30, 100))</f>
        <v>100</v>
      </c>
      <c r="O39" s="55" t="s">
        <v>395</v>
      </c>
      <c r="P39" s="55">
        <f>'Рейтинговая таблица организаций'!I29</f>
        <v>158</v>
      </c>
      <c r="Q39" s="55">
        <f>'Рейтинговая таблица организаций'!J29</f>
        <v>161</v>
      </c>
      <c r="R39" s="55" t="s">
        <v>396</v>
      </c>
      <c r="S39" s="55">
        <f>'Рейтинговая таблица организаций'!K29</f>
        <v>194</v>
      </c>
      <c r="T39" s="55">
        <f>'Рейтинговая таблица организаций'!L29</f>
        <v>196</v>
      </c>
      <c r="U39" s="55" t="str">
        <f>IF('Рейтинговая таблица организаций'!Q29&lt;1, "Отсутствуют комфортные условия", IF('Рейтинговая таблица организаций'!Q29&lt;5,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39" s="55">
        <f>'Рейтинговая таблица организаций'!Q29</f>
        <v>5</v>
      </c>
      <c r="W39" s="55">
        <f>IF('Рейтинговая таблица организаций'!Q29&lt;1, 0, IF('Рейтинговая таблица организаций'!Q29&lt;4, 20, 100))</f>
        <v>100</v>
      </c>
      <c r="X39" s="55" t="s">
        <v>397</v>
      </c>
      <c r="Y39" s="55">
        <f>'Рейтинговая таблица организаций'!T29</f>
        <v>209</v>
      </c>
      <c r="Z39" s="55">
        <f>'Рейтинговая таблица организаций'!U29</f>
        <v>210</v>
      </c>
      <c r="AA39" s="55" t="str">
        <f>IF('Рейтинговая таблица организаций'!Z29&lt;1, "Отсутствуют условия доступности для инвалидов", IF('Рейтинговая таблица организаций'!Z29&lt;5,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39" s="56">
        <f>'Рейтинговая таблица организаций'!Z29</f>
        <v>4</v>
      </c>
      <c r="AC39" s="55">
        <f>IF('Рейтинговая таблица организаций'!Z29&lt;1, 0, IF('Рейтинговая таблица организаций'!Z29&lt;5, 20, 100))</f>
        <v>20</v>
      </c>
      <c r="AD39" s="55" t="str">
        <f>IF('Рейтинговая таблица организаций'!AA29&lt;1, "Отсутствуют условия доступности, позволяющие инвалидам получать услуги наравне с другими", IF('Рейтинговая таблица организаций'!AA29&lt;5,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39" s="55">
        <f>'Рейтинговая таблица организаций'!AA29</f>
        <v>6</v>
      </c>
      <c r="AF39" s="55">
        <f>IF('Рейтинговая таблица организаций'!AA29&lt;1, 0, IF('Рейтинговая таблица организаций'!AA29&lt;5, 20, 100))</f>
        <v>100</v>
      </c>
      <c r="AG39" s="55" t="s">
        <v>398</v>
      </c>
      <c r="AH39" s="55">
        <f>'Рейтинговая таблица организаций'!AB29</f>
        <v>21</v>
      </c>
      <c r="AI39" s="55">
        <f>'Рейтинговая таблица организаций'!AC29</f>
        <v>21</v>
      </c>
      <c r="AJ39" s="55" t="s">
        <v>399</v>
      </c>
      <c r="AK39" s="55">
        <f>'Рейтинговая таблица организаций'!AH29</f>
        <v>209</v>
      </c>
      <c r="AL39" s="55">
        <f>'Рейтинговая таблица организаций'!AI29</f>
        <v>210</v>
      </c>
      <c r="AM39" s="55" t="s">
        <v>400</v>
      </c>
      <c r="AN39" s="55">
        <f>'Рейтинговая таблица организаций'!AJ29</f>
        <v>202</v>
      </c>
      <c r="AO39" s="55">
        <f>'Рейтинговая таблица организаций'!AK29</f>
        <v>210</v>
      </c>
      <c r="AP39" s="55" t="s">
        <v>401</v>
      </c>
      <c r="AQ39" s="55">
        <f>'Рейтинговая таблица организаций'!AL29</f>
        <v>191</v>
      </c>
      <c r="AR39" s="55">
        <f>'Рейтинговая таблица организаций'!AM29</f>
        <v>191</v>
      </c>
      <c r="AS39" s="55" t="s">
        <v>402</v>
      </c>
      <c r="AT39" s="55">
        <f>'Рейтинговая таблица организаций'!AR29</f>
        <v>208</v>
      </c>
      <c r="AU39" s="55">
        <f>'Рейтинговая таблица организаций'!AS29</f>
        <v>210</v>
      </c>
      <c r="AV39" s="55" t="s">
        <v>403</v>
      </c>
      <c r="AW39" s="55">
        <f>'Рейтинговая таблица организаций'!AT29</f>
        <v>210</v>
      </c>
      <c r="AX39" s="55">
        <f>'Рейтинговая таблица организаций'!AU29</f>
        <v>210</v>
      </c>
      <c r="AY39" s="55" t="s">
        <v>404</v>
      </c>
      <c r="AZ39" s="55">
        <f>'Рейтинговая таблица организаций'!AV29</f>
        <v>207</v>
      </c>
      <c r="BA39" s="55">
        <f>'Рейтинговая таблица организаций'!AW29</f>
        <v>210</v>
      </c>
    </row>
    <row r="40" spans="1:53" ht="78" x14ac:dyDescent="0.3">
      <c r="A40" s="51">
        <v>27</v>
      </c>
      <c r="B40" s="109" t="str">
        <f>'для bus.gov.ru'!B31</f>
        <v>муниципальное бюджетное общеобразовательное учреждение «Средняя школа № 35»</v>
      </c>
      <c r="C40" s="52">
        <f>'для bus.gov.ru'!C31</f>
        <v>822</v>
      </c>
      <c r="D40" s="52">
        <f>'для bus.gov.ru'!D31</f>
        <v>73</v>
      </c>
      <c r="E40" s="52">
        <f>'для bus.gov.ru'!E31</f>
        <v>8.8807785888077861E-2</v>
      </c>
      <c r="F40" s="53" t="s">
        <v>393</v>
      </c>
      <c r="G40" s="54">
        <f>'Рейтинговая таблица организаций'!D30</f>
        <v>14</v>
      </c>
      <c r="H40" s="54">
        <f>'Рейтинговая таблица организаций'!E30</f>
        <v>14</v>
      </c>
      <c r="I40" s="53" t="s">
        <v>394</v>
      </c>
      <c r="J40" s="54">
        <f>'Рейтинговая таблица организаций'!F30</f>
        <v>31</v>
      </c>
      <c r="K40" s="54">
        <f>'Рейтинговая таблица организаций'!G30</f>
        <v>38</v>
      </c>
      <c r="L40" s="55" t="str">
        <f>IF('Рейтинговая таблица организаций'!H30&lt;1, "Отсутствуют или не функционируют дистанционные способы взаимодействия", IF('Рейтинговая таблица организаций'!H30&lt;4,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0" s="55">
        <f>'Рейтинговая таблица организаций'!H30</f>
        <v>4</v>
      </c>
      <c r="N40" s="55">
        <f>IF('Рейтинговая таблица организаций'!H30&lt;1, 0, IF('Рейтинговая таблица организаций'!H30&lt;4, 30, 100))</f>
        <v>100</v>
      </c>
      <c r="O40" s="55" t="s">
        <v>395</v>
      </c>
      <c r="P40" s="55">
        <f>'Рейтинговая таблица организаций'!I30</f>
        <v>63</v>
      </c>
      <c r="Q40" s="55">
        <f>'Рейтинговая таблица организаций'!J30</f>
        <v>65</v>
      </c>
      <c r="R40" s="55" t="s">
        <v>396</v>
      </c>
      <c r="S40" s="55">
        <f>'Рейтинговая таблица организаций'!K30</f>
        <v>63</v>
      </c>
      <c r="T40" s="55">
        <f>'Рейтинговая таблица организаций'!L30</f>
        <v>68</v>
      </c>
      <c r="U40" s="55" t="str">
        <f>IF('Рейтинговая таблица организаций'!Q30&lt;1, "Отсутствуют комфортные условия", IF('Рейтинговая таблица организаций'!Q30&lt;5,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0" s="55">
        <f>'Рейтинговая таблица организаций'!Q30</f>
        <v>5</v>
      </c>
      <c r="W40" s="55">
        <f>IF('Рейтинговая таблица организаций'!Q30&lt;1, 0, IF('Рейтинговая таблица организаций'!Q30&lt;4, 20, 100))</f>
        <v>100</v>
      </c>
      <c r="X40" s="55" t="s">
        <v>397</v>
      </c>
      <c r="Y40" s="55">
        <f>'Рейтинговая таблица организаций'!T30</f>
        <v>67</v>
      </c>
      <c r="Z40" s="55">
        <f>'Рейтинговая таблица организаций'!U30</f>
        <v>73</v>
      </c>
      <c r="AA40" s="55" t="str">
        <f>IF('Рейтинговая таблица организаций'!Z30&lt;1, "Отсутствуют условия доступности для инвалидов", IF('Рейтинговая таблица организаций'!Z30&lt;5,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40" s="56">
        <f>'Рейтинговая таблица организаций'!Z30</f>
        <v>1</v>
      </c>
      <c r="AC40" s="55">
        <f>IF('Рейтинговая таблица организаций'!Z30&lt;1, 0, IF('Рейтинговая таблица организаций'!Z30&lt;5, 20, 100))</f>
        <v>20</v>
      </c>
      <c r="AD40" s="55" t="str">
        <f>IF('Рейтинговая таблица организаций'!AA30&lt;1, "Отсутствуют условия доступности, позволяющие инвалидам получать услуги наравне с другими", IF('Рейтинговая таблица организаций'!AA30&lt;5,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0" s="55">
        <f>'Рейтинговая таблица организаций'!AA30</f>
        <v>2</v>
      </c>
      <c r="AF40" s="55">
        <f>IF('Рейтинговая таблица организаций'!AA30&lt;1, 0, IF('Рейтинговая таблица организаций'!AA30&lt;5, 20, 100))</f>
        <v>20</v>
      </c>
      <c r="AG40" s="55" t="s">
        <v>398</v>
      </c>
      <c r="AH40" s="55">
        <f>'Рейтинговая таблица организаций'!AB30</f>
        <v>3</v>
      </c>
      <c r="AI40" s="55">
        <f>'Рейтинговая таблица организаций'!AC30</f>
        <v>3</v>
      </c>
      <c r="AJ40" s="55" t="s">
        <v>399</v>
      </c>
      <c r="AK40" s="55">
        <f>'Рейтинговая таблица организаций'!AH30</f>
        <v>68</v>
      </c>
      <c r="AL40" s="55">
        <f>'Рейтинговая таблица организаций'!AI30</f>
        <v>73</v>
      </c>
      <c r="AM40" s="55" t="s">
        <v>400</v>
      </c>
      <c r="AN40" s="55">
        <f>'Рейтинговая таблица организаций'!AJ30</f>
        <v>70</v>
      </c>
      <c r="AO40" s="55">
        <f>'Рейтинговая таблица организаций'!AK30</f>
        <v>73</v>
      </c>
      <c r="AP40" s="55" t="s">
        <v>401</v>
      </c>
      <c r="AQ40" s="55">
        <f>'Рейтинговая таблица организаций'!AL30</f>
        <v>66</v>
      </c>
      <c r="AR40" s="55">
        <f>'Рейтинговая таблица организаций'!AM30</f>
        <v>69</v>
      </c>
      <c r="AS40" s="55" t="s">
        <v>402</v>
      </c>
      <c r="AT40" s="55">
        <f>'Рейтинговая таблица организаций'!AR30</f>
        <v>68</v>
      </c>
      <c r="AU40" s="55">
        <f>'Рейтинговая таблица организаций'!AS30</f>
        <v>73</v>
      </c>
      <c r="AV40" s="55" t="s">
        <v>403</v>
      </c>
      <c r="AW40" s="55">
        <f>'Рейтинговая таблица организаций'!AT30</f>
        <v>66</v>
      </c>
      <c r="AX40" s="55">
        <f>'Рейтинговая таблица организаций'!AU30</f>
        <v>73</v>
      </c>
      <c r="AY40" s="55" t="s">
        <v>404</v>
      </c>
      <c r="AZ40" s="55">
        <f>'Рейтинговая таблица организаций'!AV30</f>
        <v>68</v>
      </c>
      <c r="BA40" s="55">
        <f>'Рейтинговая таблица организаций'!AW30</f>
        <v>73</v>
      </c>
    </row>
    <row r="41" spans="1:53" ht="78" x14ac:dyDescent="0.3">
      <c r="A41" s="51">
        <v>28</v>
      </c>
      <c r="B41" s="109" t="str">
        <f>'для bus.gov.ru'!B32</f>
        <v>муниципальное бюджетное общеобразовательное учреждение «Гимназия № 36»</v>
      </c>
      <c r="C41" s="52">
        <f>'для bus.gov.ru'!C32</f>
        <v>1494</v>
      </c>
      <c r="D41" s="52">
        <f>'для bus.gov.ru'!D32</f>
        <v>353</v>
      </c>
      <c r="E41" s="52">
        <f>'для bus.gov.ru'!E32</f>
        <v>0.23627844712182061</v>
      </c>
      <c r="F41" s="53" t="s">
        <v>393</v>
      </c>
      <c r="G41" s="54">
        <f>'Рейтинговая таблица организаций'!D31</f>
        <v>14</v>
      </c>
      <c r="H41" s="54">
        <f>'Рейтинговая таблица организаций'!E31</f>
        <v>14</v>
      </c>
      <c r="I41" s="53" t="s">
        <v>394</v>
      </c>
      <c r="J41" s="54">
        <f>'Рейтинговая таблица организаций'!F31</f>
        <v>45</v>
      </c>
      <c r="K41" s="54">
        <f>'Рейтинговая таблица организаций'!G31</f>
        <v>45</v>
      </c>
      <c r="L41" s="55" t="str">
        <f>IF('Рейтинговая таблица организаций'!H31&lt;1, "Отсутствуют или не функционируют дистанционные способы взаимодействия", IF('Рейтинговая таблица организаций'!H31&lt;4,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1" s="55">
        <f>'Рейтинговая таблица организаций'!H31</f>
        <v>6</v>
      </c>
      <c r="N41" s="55">
        <f>IF('Рейтинговая таблица организаций'!H31&lt;1, 0, IF('Рейтинговая таблица организаций'!H31&lt;4, 30, 100))</f>
        <v>100</v>
      </c>
      <c r="O41" s="55" t="s">
        <v>395</v>
      </c>
      <c r="P41" s="55">
        <f>'Рейтинговая таблица организаций'!I31</f>
        <v>204</v>
      </c>
      <c r="Q41" s="55">
        <f>'Рейтинговая таблица организаций'!J31</f>
        <v>219</v>
      </c>
      <c r="R41" s="55" t="s">
        <v>396</v>
      </c>
      <c r="S41" s="55">
        <f>'Рейтинговая таблица организаций'!K31</f>
        <v>291</v>
      </c>
      <c r="T41" s="55">
        <f>'Рейтинговая таблица организаций'!L31</f>
        <v>325</v>
      </c>
      <c r="U41" s="55" t="str">
        <f>IF('Рейтинговая таблица организаций'!Q31&lt;1, "Отсутствуют комфортные условия", IF('Рейтинговая таблица организаций'!Q31&lt;5,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1" s="55">
        <f>'Рейтинговая таблица организаций'!Q31</f>
        <v>5</v>
      </c>
      <c r="W41" s="55">
        <f>IF('Рейтинговая таблица организаций'!Q31&lt;1, 0, IF('Рейтинговая таблица организаций'!Q31&lt;4, 20, 100))</f>
        <v>100</v>
      </c>
      <c r="X41" s="55" t="s">
        <v>397</v>
      </c>
      <c r="Y41" s="55">
        <f>'Рейтинговая таблица организаций'!T31</f>
        <v>219</v>
      </c>
      <c r="Z41" s="55">
        <f>'Рейтинговая таблица организаций'!U31</f>
        <v>353</v>
      </c>
      <c r="AA41" s="55" t="str">
        <f>IF('Рейтинговая таблица организаций'!Z31&lt;1, "Отсутствуют условия доступности для инвалидов", IF('Рейтинговая таблица организаций'!Z31&lt;5, "Количество условий доступности организации для инвалидов (от одного до четырех)", "Наличие пяти и более условий доступности для инвалидов"))</f>
        <v>Наличие пяти и более условий доступности для инвалидов</v>
      </c>
      <c r="AB41" s="56">
        <f>'Рейтинговая таблица организаций'!Z31</f>
        <v>5</v>
      </c>
      <c r="AC41" s="55">
        <f>IF('Рейтинговая таблица организаций'!Z31&lt;1, 0, IF('Рейтинговая таблица организаций'!Z31&lt;5, 20, 100))</f>
        <v>100</v>
      </c>
      <c r="AD41" s="55" t="str">
        <f>IF('Рейтинговая таблица организаций'!AA31&lt;1, "Отсутствуют условия доступности, позволяющие инвалидам получать услуги наравне с другими", IF('Рейтинговая таблица организаций'!AA31&lt;5,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41" s="55">
        <f>'Рейтинговая таблица организаций'!AA31</f>
        <v>5</v>
      </c>
      <c r="AF41" s="55">
        <f>IF('Рейтинговая таблица организаций'!AA31&lt;1, 0, IF('Рейтинговая таблица организаций'!AA31&lt;5, 20, 100))</f>
        <v>100</v>
      </c>
      <c r="AG41" s="55" t="s">
        <v>398</v>
      </c>
      <c r="AH41" s="55">
        <f>'Рейтинговая таблица организаций'!AB31</f>
        <v>19</v>
      </c>
      <c r="AI41" s="55">
        <f>'Рейтинговая таблица организаций'!AC31</f>
        <v>27</v>
      </c>
      <c r="AJ41" s="55" t="s">
        <v>399</v>
      </c>
      <c r="AK41" s="55">
        <f>'Рейтинговая таблица организаций'!AH31</f>
        <v>316</v>
      </c>
      <c r="AL41" s="55">
        <f>'Рейтинговая таблица организаций'!AI31</f>
        <v>353</v>
      </c>
      <c r="AM41" s="55" t="s">
        <v>400</v>
      </c>
      <c r="AN41" s="55">
        <f>'Рейтинговая таблица организаций'!AJ31</f>
        <v>287</v>
      </c>
      <c r="AO41" s="55">
        <f>'Рейтинговая таблица организаций'!AK31</f>
        <v>353</v>
      </c>
      <c r="AP41" s="55" t="s">
        <v>401</v>
      </c>
      <c r="AQ41" s="55">
        <f>'Рейтинговая таблица организаций'!AL31</f>
        <v>225</v>
      </c>
      <c r="AR41" s="55">
        <f>'Рейтинговая таблица организаций'!AM31</f>
        <v>243</v>
      </c>
      <c r="AS41" s="55" t="s">
        <v>402</v>
      </c>
      <c r="AT41" s="55">
        <f>'Рейтинговая таблица организаций'!AR31</f>
        <v>280</v>
      </c>
      <c r="AU41" s="55">
        <f>'Рейтинговая таблица организаций'!AS31</f>
        <v>353</v>
      </c>
      <c r="AV41" s="55" t="s">
        <v>403</v>
      </c>
      <c r="AW41" s="55">
        <f>'Рейтинговая таблица организаций'!AT31</f>
        <v>312</v>
      </c>
      <c r="AX41" s="55">
        <f>'Рейтинговая таблица организаций'!AU31</f>
        <v>353</v>
      </c>
      <c r="AY41" s="55" t="s">
        <v>404</v>
      </c>
      <c r="AZ41" s="55">
        <f>'Рейтинговая таблица организаций'!AV31</f>
        <v>287</v>
      </c>
      <c r="BA41" s="55">
        <f>'Рейтинговая таблица организаций'!AW31</f>
        <v>353</v>
      </c>
    </row>
    <row r="42" spans="1:53" ht="78" x14ac:dyDescent="0.3">
      <c r="A42" s="51">
        <v>29</v>
      </c>
      <c r="B42" s="109" t="str">
        <f>'для bus.gov.ru'!B33</f>
        <v>муниципальное бюджетное общеобразовательное учреждение «Средняя школа № 37»</v>
      </c>
      <c r="C42" s="52">
        <f>'для bus.gov.ru'!C33</f>
        <v>553</v>
      </c>
      <c r="D42" s="52">
        <f>'для bus.gov.ru'!D33</f>
        <v>136</v>
      </c>
      <c r="E42" s="52">
        <f>'для bus.gov.ru'!E33</f>
        <v>0.24593128390596744</v>
      </c>
      <c r="F42" s="53" t="s">
        <v>393</v>
      </c>
      <c r="G42" s="54">
        <f>'Рейтинговая таблица организаций'!D32</f>
        <v>13</v>
      </c>
      <c r="H42" s="54">
        <f>'Рейтинговая таблица организаций'!E32</f>
        <v>13</v>
      </c>
      <c r="I42" s="53" t="s">
        <v>394</v>
      </c>
      <c r="J42" s="54">
        <f>'Рейтинговая таблица организаций'!F32</f>
        <v>36</v>
      </c>
      <c r="K42" s="54">
        <f>'Рейтинговая таблица организаций'!G32</f>
        <v>36</v>
      </c>
      <c r="L42" s="55" t="str">
        <f>IF('Рейтинговая таблица организаций'!H32&lt;1, "Отсутствуют или не функционируют дистанционные способы взаимодействия", IF('Рейтинговая таблица организаций'!H32&lt;4,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2" s="55">
        <f>'Рейтинговая таблица организаций'!H32</f>
        <v>5</v>
      </c>
      <c r="N42" s="55">
        <f>IF('Рейтинговая таблица организаций'!H32&lt;1, 0, IF('Рейтинговая таблица организаций'!H32&lt;4, 30, 100))</f>
        <v>100</v>
      </c>
      <c r="O42" s="55" t="s">
        <v>395</v>
      </c>
      <c r="P42" s="55">
        <f>'Рейтинговая таблица организаций'!I32</f>
        <v>78</v>
      </c>
      <c r="Q42" s="55">
        <f>'Рейтинговая таблица организаций'!J32</f>
        <v>83</v>
      </c>
      <c r="R42" s="55" t="s">
        <v>396</v>
      </c>
      <c r="S42" s="55">
        <f>'Рейтинговая таблица организаций'!K32</f>
        <v>109</v>
      </c>
      <c r="T42" s="55">
        <f>'Рейтинговая таблица организаций'!L32</f>
        <v>120</v>
      </c>
      <c r="U42" s="55" t="str">
        <f>IF('Рейтинговая таблица организаций'!Q32&lt;1, "Отсутствуют комфортные условия", IF('Рейтинговая таблица организаций'!Q32&lt;5,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2" s="55">
        <f>'Рейтинговая таблица организаций'!Q32</f>
        <v>5</v>
      </c>
      <c r="W42" s="55">
        <f>IF('Рейтинговая таблица организаций'!Q32&lt;1, 0, IF('Рейтинговая таблица организаций'!Q32&lt;4, 20, 100))</f>
        <v>100</v>
      </c>
      <c r="X42" s="55" t="s">
        <v>397</v>
      </c>
      <c r="Y42" s="55">
        <f>'Рейтинговая таблица организаций'!T32</f>
        <v>83</v>
      </c>
      <c r="Z42" s="55">
        <f>'Рейтинговая таблица организаций'!U32</f>
        <v>136</v>
      </c>
      <c r="AA42" s="55" t="str">
        <f>IF('Рейтинговая таблица организаций'!Z32&lt;1, "Отсутствуют условия доступности для инвалидов", IF('Рейтинговая таблица организаций'!Z32&lt;5,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42" s="56">
        <f>'Рейтинговая таблица организаций'!Z32</f>
        <v>2</v>
      </c>
      <c r="AC42" s="55">
        <f>IF('Рейтинговая таблица организаций'!Z32&lt;1, 0, IF('Рейтинговая таблица организаций'!Z32&lt;5, 20, 100))</f>
        <v>20</v>
      </c>
      <c r="AD42" s="55" t="str">
        <f>IF('Рейтинговая таблица организаций'!AA32&lt;1, "Отсутствуют условия доступности, позволяющие инвалидам получать услуги наравне с другими", IF('Рейтинговая таблица организаций'!AA32&lt;5,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2" s="55">
        <f>'Рейтинговая таблица организаций'!AA32</f>
        <v>4</v>
      </c>
      <c r="AF42" s="55">
        <f>IF('Рейтинговая таблица организаций'!AA32&lt;1, 0, IF('Рейтинговая таблица организаций'!AA32&lt;5, 20, 100))</f>
        <v>20</v>
      </c>
      <c r="AG42" s="55" t="s">
        <v>398</v>
      </c>
      <c r="AH42" s="55">
        <f>'Рейтинговая таблица организаций'!AB32</f>
        <v>6</v>
      </c>
      <c r="AI42" s="55">
        <f>'Рейтинговая таблица организаций'!AC32</f>
        <v>7</v>
      </c>
      <c r="AJ42" s="55" t="s">
        <v>399</v>
      </c>
      <c r="AK42" s="55">
        <f>'Рейтинговая таблица организаций'!AH32</f>
        <v>119</v>
      </c>
      <c r="AL42" s="55">
        <f>'Рейтинговая таблица организаций'!AI32</f>
        <v>136</v>
      </c>
      <c r="AM42" s="55" t="s">
        <v>400</v>
      </c>
      <c r="AN42" s="55">
        <f>'Рейтинговая таблица организаций'!AJ32</f>
        <v>116</v>
      </c>
      <c r="AO42" s="55">
        <f>'Рейтинговая таблица организаций'!AK32</f>
        <v>136</v>
      </c>
      <c r="AP42" s="55" t="s">
        <v>401</v>
      </c>
      <c r="AQ42" s="55">
        <f>'Рейтинговая таблица организаций'!AL32</f>
        <v>94</v>
      </c>
      <c r="AR42" s="55">
        <f>'Рейтинговая таблица организаций'!AM32</f>
        <v>99</v>
      </c>
      <c r="AS42" s="55" t="s">
        <v>402</v>
      </c>
      <c r="AT42" s="55">
        <f>'Рейтинговая таблица организаций'!AR32</f>
        <v>102</v>
      </c>
      <c r="AU42" s="55">
        <f>'Рейтинговая таблица организаций'!AS32</f>
        <v>136</v>
      </c>
      <c r="AV42" s="55" t="s">
        <v>403</v>
      </c>
      <c r="AW42" s="55">
        <f>'Рейтинговая таблица организаций'!AT32</f>
        <v>115</v>
      </c>
      <c r="AX42" s="55">
        <f>'Рейтинговая таблица организаций'!AU32</f>
        <v>136</v>
      </c>
      <c r="AY42" s="55" t="s">
        <v>404</v>
      </c>
      <c r="AZ42" s="55">
        <f>'Рейтинговая таблица организаций'!AV32</f>
        <v>110</v>
      </c>
      <c r="BA42" s="55">
        <f>'Рейтинговая таблица организаций'!AW32</f>
        <v>136</v>
      </c>
    </row>
    <row r="43" spans="1:53" ht="78" x14ac:dyDescent="0.3">
      <c r="A43" s="51">
        <v>30</v>
      </c>
      <c r="B43" s="109" t="str">
        <f>'для bus.gov.ru'!B34</f>
        <v>муниципальное бюджетное общеобразовательное учреждение «Средняя школа № 39»</v>
      </c>
      <c r="C43" s="52">
        <f>'для bus.gov.ru'!C34</f>
        <v>861</v>
      </c>
      <c r="D43" s="52">
        <f>'для bus.gov.ru'!D34</f>
        <v>467</v>
      </c>
      <c r="E43" s="52">
        <f>'для bus.gov.ru'!E34</f>
        <v>0.54239256678281067</v>
      </c>
      <c r="F43" s="53" t="s">
        <v>393</v>
      </c>
      <c r="G43" s="54">
        <f>'Рейтинговая таблица организаций'!D33</f>
        <v>6</v>
      </c>
      <c r="H43" s="54">
        <f>'Рейтинговая таблица организаций'!E33</f>
        <v>14</v>
      </c>
      <c r="I43" s="53" t="s">
        <v>394</v>
      </c>
      <c r="J43" s="54">
        <f>'Рейтинговая таблица организаций'!F33</f>
        <v>27</v>
      </c>
      <c r="K43" s="54">
        <f>'Рейтинговая таблица организаций'!G33</f>
        <v>32</v>
      </c>
      <c r="L43" s="55" t="str">
        <f>IF('Рейтинговая таблица организаций'!H33&lt;1, "Отсутствуют или не функционируют дистанционные способы взаимодействия", IF('Рейтинговая таблица организаций'!H33&lt;4,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В наличии и функционируют более трех  дистанционных способов взаимодействия</v>
      </c>
      <c r="M43" s="55">
        <f>'Рейтинговая таблица организаций'!H33</f>
        <v>3</v>
      </c>
      <c r="N43" s="55">
        <f>IF('Рейтинговая таблица организаций'!H33&lt;1, 0, IF('Рейтинговая таблица организаций'!H33&lt;4, 30, 100))</f>
        <v>30</v>
      </c>
      <c r="O43" s="55" t="s">
        <v>395</v>
      </c>
      <c r="P43" s="55">
        <f>'Рейтинговая таблица организаций'!I33</f>
        <v>280</v>
      </c>
      <c r="Q43" s="55">
        <f>'Рейтинговая таблица организаций'!J33</f>
        <v>314</v>
      </c>
      <c r="R43" s="55" t="s">
        <v>396</v>
      </c>
      <c r="S43" s="55">
        <f>'Рейтинговая таблица организаций'!K33</f>
        <v>360</v>
      </c>
      <c r="T43" s="55">
        <f>'Рейтинговая таблица организаций'!L33</f>
        <v>410</v>
      </c>
      <c r="U43" s="55" t="str">
        <f>IF('Рейтинговая таблица организаций'!Q33&lt;1, "Отсутствуют комфортные условия", IF('Рейтинговая таблица организаций'!Q33&lt;5,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3" s="55">
        <f>'Рейтинговая таблица организаций'!Q33</f>
        <v>5</v>
      </c>
      <c r="W43" s="55">
        <f>IF('Рейтинговая таблица организаций'!Q33&lt;1, 0, IF('Рейтинговая таблица организаций'!Q33&lt;4, 20, 100))</f>
        <v>100</v>
      </c>
      <c r="X43" s="55" t="s">
        <v>397</v>
      </c>
      <c r="Y43" s="55">
        <f>'Рейтинговая таблица организаций'!T33</f>
        <v>289</v>
      </c>
      <c r="Z43" s="55">
        <f>'Рейтинговая таблица организаций'!U33</f>
        <v>467</v>
      </c>
      <c r="AA43" s="55" t="str">
        <f>IF('Рейтинговая таблица организаций'!Z33&lt;1, "Отсутствуют условия доступности для инвалидов", IF('Рейтинговая таблица организаций'!Z33&lt;5,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43" s="56">
        <f>'Рейтинговая таблица организаций'!Z33</f>
        <v>1</v>
      </c>
      <c r="AC43" s="55">
        <f>IF('Рейтинговая таблица организаций'!Z33&lt;1, 0, IF('Рейтинговая таблица организаций'!Z33&lt;5, 20, 100))</f>
        <v>20</v>
      </c>
      <c r="AD43" s="55" t="str">
        <f>IF('Рейтинговая таблица организаций'!AA33&lt;1, "Отсутствуют условия доступности, позволяющие инвалидам получать услуги наравне с другими", IF('Рейтинговая таблица организаций'!AA33&lt;5,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3" s="55">
        <f>'Рейтинговая таблица организаций'!AA33</f>
        <v>4</v>
      </c>
      <c r="AF43" s="55">
        <f>IF('Рейтинговая таблица организаций'!AA33&lt;1, 0, IF('Рейтинговая таблица организаций'!AA33&lt;5, 20, 100))</f>
        <v>20</v>
      </c>
      <c r="AG43" s="55" t="s">
        <v>398</v>
      </c>
      <c r="AH43" s="55">
        <f>'Рейтинговая таблица организаций'!AB33</f>
        <v>15</v>
      </c>
      <c r="AI43" s="55">
        <f>'Рейтинговая таблица организаций'!AC33</f>
        <v>18</v>
      </c>
      <c r="AJ43" s="55" t="s">
        <v>399</v>
      </c>
      <c r="AK43" s="55">
        <f>'Рейтинговая таблица организаций'!AH33</f>
        <v>395</v>
      </c>
      <c r="AL43" s="55">
        <f>'Рейтинговая таблица организаций'!AI33</f>
        <v>467</v>
      </c>
      <c r="AM43" s="55" t="s">
        <v>400</v>
      </c>
      <c r="AN43" s="55">
        <f>'Рейтинговая таблица организаций'!AJ33</f>
        <v>399</v>
      </c>
      <c r="AO43" s="55">
        <f>'Рейтинговая таблица организаций'!AK33</f>
        <v>467</v>
      </c>
      <c r="AP43" s="55" t="s">
        <v>401</v>
      </c>
      <c r="AQ43" s="55">
        <f>'Рейтинговая таблица организаций'!AL33</f>
        <v>297</v>
      </c>
      <c r="AR43" s="55">
        <f>'Рейтинговая таблица организаций'!AM33</f>
        <v>327</v>
      </c>
      <c r="AS43" s="55" t="s">
        <v>402</v>
      </c>
      <c r="AT43" s="55">
        <f>'Рейтинговая таблица организаций'!AR33</f>
        <v>391</v>
      </c>
      <c r="AU43" s="55">
        <f>'Рейтинговая таблица организаций'!AS33</f>
        <v>467</v>
      </c>
      <c r="AV43" s="55" t="s">
        <v>403</v>
      </c>
      <c r="AW43" s="55">
        <f>'Рейтинговая таблица организаций'!AT33</f>
        <v>371</v>
      </c>
      <c r="AX43" s="55">
        <f>'Рейтинговая таблица организаций'!AU33</f>
        <v>467</v>
      </c>
      <c r="AY43" s="55" t="s">
        <v>404</v>
      </c>
      <c r="AZ43" s="55">
        <f>'Рейтинговая таблица организаций'!AV33</f>
        <v>390</v>
      </c>
      <c r="BA43" s="55">
        <f>'Рейтинговая таблица организаций'!AW33</f>
        <v>467</v>
      </c>
    </row>
    <row r="44" spans="1:53" ht="78" x14ac:dyDescent="0.3">
      <c r="A44" s="51">
        <v>31</v>
      </c>
      <c r="B44" s="109" t="str">
        <f>'для bus.gov.ru'!B35</f>
        <v>муниципальное бюджетное общеобразовательное учреждение «Средняя школа № 41»</v>
      </c>
      <c r="C44" s="52">
        <f>'для bus.gov.ru'!C35</f>
        <v>1082</v>
      </c>
      <c r="D44" s="52">
        <f>'для bus.gov.ru'!D35</f>
        <v>239</v>
      </c>
      <c r="E44" s="52">
        <f>'для bus.gov.ru'!E35</f>
        <v>0.22088724584103511</v>
      </c>
      <c r="F44" s="53" t="s">
        <v>393</v>
      </c>
      <c r="G44" s="54">
        <f>'Рейтинговая таблица организаций'!D34</f>
        <v>14</v>
      </c>
      <c r="H44" s="54">
        <f>'Рейтинговая таблица организаций'!E34</f>
        <v>14</v>
      </c>
      <c r="I44" s="53" t="s">
        <v>394</v>
      </c>
      <c r="J44" s="54">
        <f>'Рейтинговая таблица организаций'!F34</f>
        <v>41</v>
      </c>
      <c r="K44" s="54">
        <f>'Рейтинговая таблица организаций'!G34</f>
        <v>42</v>
      </c>
      <c r="L44" s="55" t="str">
        <f>IF('Рейтинговая таблица организаций'!H34&lt;1, "Отсутствуют или не функционируют дистанционные способы взаимодействия", IF('Рейтинговая таблица организаций'!H34&lt;4,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4" s="55">
        <f>'Рейтинговая таблица организаций'!H34</f>
        <v>5</v>
      </c>
      <c r="N44" s="55">
        <f>IF('Рейтинговая таблица организаций'!H34&lt;1, 0, IF('Рейтинговая таблица организаций'!H34&lt;4, 30, 100))</f>
        <v>100</v>
      </c>
      <c r="O44" s="55" t="s">
        <v>395</v>
      </c>
      <c r="P44" s="55">
        <f>'Рейтинговая таблица организаций'!I34</f>
        <v>188</v>
      </c>
      <c r="Q44" s="55">
        <f>'Рейтинговая таблица организаций'!J34</f>
        <v>191</v>
      </c>
      <c r="R44" s="55" t="s">
        <v>396</v>
      </c>
      <c r="S44" s="55">
        <f>'Рейтинговая таблица организаций'!K34</f>
        <v>199</v>
      </c>
      <c r="T44" s="55">
        <f>'Рейтинговая таблица организаций'!L34</f>
        <v>210</v>
      </c>
      <c r="U44" s="55" t="str">
        <f>IF('Рейтинговая таблица организаций'!Q34&lt;1, "Отсутствуют комфортные условия", IF('Рейтинговая таблица организаций'!Q34&lt;5,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4" s="55">
        <f>'Рейтинговая таблица организаций'!Q34</f>
        <v>5</v>
      </c>
      <c r="W44" s="55">
        <f>IF('Рейтинговая таблица организаций'!Q34&lt;1, 0, IF('Рейтинговая таблица организаций'!Q34&lt;4, 20, 100))</f>
        <v>100</v>
      </c>
      <c r="X44" s="55" t="s">
        <v>397</v>
      </c>
      <c r="Y44" s="55">
        <f>'Рейтинговая таблица организаций'!T34</f>
        <v>193</v>
      </c>
      <c r="Z44" s="55">
        <f>'Рейтинговая таблица организаций'!U34</f>
        <v>239</v>
      </c>
      <c r="AA44" s="55" t="str">
        <f>IF('Рейтинговая таблица организаций'!Z34&lt;1, "Отсутствуют условия доступности для инвалидов", IF('Рейтинговая таблица организаций'!Z34&lt;5,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44" s="56">
        <f>'Рейтинговая таблица организаций'!Z34</f>
        <v>1</v>
      </c>
      <c r="AC44" s="55">
        <f>IF('Рейтинговая таблица организаций'!Z34&lt;1, 0, IF('Рейтинговая таблица организаций'!Z34&lt;5, 20, 100))</f>
        <v>20</v>
      </c>
      <c r="AD44" s="55" t="str">
        <f>IF('Рейтинговая таблица организаций'!AA34&lt;1, "Отсутствуют условия доступности, позволяющие инвалидам получать услуги наравне с другими", IF('Рейтинговая таблица организаций'!AA34&lt;5,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44" s="55">
        <f>'Рейтинговая таблица организаций'!AA34</f>
        <v>5</v>
      </c>
      <c r="AF44" s="55">
        <f>IF('Рейтинговая таблица организаций'!AA34&lt;1, 0, IF('Рейтинговая таблица организаций'!AA34&lt;5, 20, 100))</f>
        <v>100</v>
      </c>
      <c r="AG44" s="55" t="s">
        <v>398</v>
      </c>
      <c r="AH44" s="55">
        <f>'Рейтинговая таблица организаций'!AB34</f>
        <v>21</v>
      </c>
      <c r="AI44" s="55">
        <f>'Рейтинговая таблица организаций'!AC34</f>
        <v>26</v>
      </c>
      <c r="AJ44" s="55" t="s">
        <v>399</v>
      </c>
      <c r="AK44" s="55">
        <f>'Рейтинговая таблица организаций'!AH34</f>
        <v>219</v>
      </c>
      <c r="AL44" s="55">
        <f>'Рейтинговая таблица организаций'!AI34</f>
        <v>239</v>
      </c>
      <c r="AM44" s="55" t="s">
        <v>400</v>
      </c>
      <c r="AN44" s="55">
        <f>'Рейтинговая таблица организаций'!AJ34</f>
        <v>228</v>
      </c>
      <c r="AO44" s="55">
        <f>'Рейтинговая таблица организаций'!AK34</f>
        <v>239</v>
      </c>
      <c r="AP44" s="55" t="s">
        <v>401</v>
      </c>
      <c r="AQ44" s="55">
        <f>'Рейтинговая таблица организаций'!AL34</f>
        <v>176</v>
      </c>
      <c r="AR44" s="55">
        <f>'Рейтинговая таблица организаций'!AM34</f>
        <v>179</v>
      </c>
      <c r="AS44" s="55" t="s">
        <v>402</v>
      </c>
      <c r="AT44" s="55">
        <f>'Рейтинговая таблица организаций'!AR34</f>
        <v>214</v>
      </c>
      <c r="AU44" s="55">
        <f>'Рейтинговая таблица организаций'!AS34</f>
        <v>239</v>
      </c>
      <c r="AV44" s="55" t="s">
        <v>403</v>
      </c>
      <c r="AW44" s="55">
        <f>'Рейтинговая таблица организаций'!AT34</f>
        <v>223</v>
      </c>
      <c r="AX44" s="55">
        <f>'Рейтинговая таблица организаций'!AU34</f>
        <v>239</v>
      </c>
      <c r="AY44" s="55" t="s">
        <v>404</v>
      </c>
      <c r="AZ44" s="55">
        <f>'Рейтинговая таблица организаций'!AV34</f>
        <v>224</v>
      </c>
      <c r="BA44" s="55">
        <f>'Рейтинговая таблица организаций'!AW34</f>
        <v>239</v>
      </c>
    </row>
    <row r="45" spans="1:53" ht="78" x14ac:dyDescent="0.3">
      <c r="A45" s="51">
        <v>32</v>
      </c>
      <c r="B45" s="109" t="str">
        <f>'для bus.gov.ru'!B36</f>
        <v>муниципальное бюджетное общеобразовательное учреждение «Средняя школа № 42»</v>
      </c>
      <c r="C45" s="52">
        <f>'для bus.gov.ru'!C36</f>
        <v>789</v>
      </c>
      <c r="D45" s="52">
        <f>'для bus.gov.ru'!D36</f>
        <v>355</v>
      </c>
      <c r="E45" s="52">
        <f>'для bus.gov.ru'!E36</f>
        <v>0.44993662864385298</v>
      </c>
      <c r="F45" s="53" t="s">
        <v>393</v>
      </c>
      <c r="G45" s="54">
        <f>'Рейтинговая таблица организаций'!D35</f>
        <v>14</v>
      </c>
      <c r="H45" s="54">
        <f>'Рейтинговая таблица организаций'!E35</f>
        <v>14</v>
      </c>
      <c r="I45" s="53" t="s">
        <v>394</v>
      </c>
      <c r="J45" s="54">
        <f>'Рейтинговая таблица организаций'!F35</f>
        <v>45</v>
      </c>
      <c r="K45" s="54">
        <f>'Рейтинговая таблица организаций'!G35</f>
        <v>45</v>
      </c>
      <c r="L45" s="55" t="str">
        <f>IF('Рейтинговая таблица организаций'!H35&lt;1, "Отсутствуют или не функционируют дистанционные способы взаимодействия", IF('Рейтинговая таблица организаций'!H35&lt;4,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5" s="55">
        <f>'Рейтинговая таблица организаций'!H35</f>
        <v>6</v>
      </c>
      <c r="N45" s="55">
        <f>IF('Рейтинговая таблица организаций'!H35&lt;1, 0, IF('Рейтинговая таблица организаций'!H35&lt;4, 30, 100))</f>
        <v>100</v>
      </c>
      <c r="O45" s="55" t="s">
        <v>395</v>
      </c>
      <c r="P45" s="55">
        <f>'Рейтинговая таблица организаций'!I35</f>
        <v>240</v>
      </c>
      <c r="Q45" s="55">
        <f>'Рейтинговая таблица организаций'!J35</f>
        <v>252</v>
      </c>
      <c r="R45" s="55" t="s">
        <v>396</v>
      </c>
      <c r="S45" s="55">
        <f>'Рейтинговая таблица организаций'!K35</f>
        <v>266</v>
      </c>
      <c r="T45" s="55">
        <f>'Рейтинговая таблица организаций'!L35</f>
        <v>301</v>
      </c>
      <c r="U45" s="55" t="str">
        <f>IF('Рейтинговая таблица организаций'!Q35&lt;1, "Отсутствуют комфортные условия", IF('Рейтинговая таблица организаций'!Q35&lt;5,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5" s="55">
        <f>'Рейтинговая таблица организаций'!Q35</f>
        <v>5</v>
      </c>
      <c r="W45" s="55">
        <f>IF('Рейтинговая таблица организаций'!Q35&lt;1, 0, IF('Рейтинговая таблица организаций'!Q35&lt;4, 20, 100))</f>
        <v>100</v>
      </c>
      <c r="X45" s="55" t="s">
        <v>397</v>
      </c>
      <c r="Y45" s="55">
        <f>'Рейтинговая таблица организаций'!T35</f>
        <v>208</v>
      </c>
      <c r="Z45" s="55">
        <f>'Рейтинговая таблица организаций'!U35</f>
        <v>355</v>
      </c>
      <c r="AA45" s="55" t="str">
        <f>IF('Рейтинговая таблица организаций'!Z35&lt;1, "Отсутствуют условия доступности для инвалидов", IF('Рейтинговая таблица организаций'!Z35&lt;5,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45" s="56">
        <f>'Рейтинговая таблица организаций'!Z35</f>
        <v>2</v>
      </c>
      <c r="AC45" s="55">
        <f>IF('Рейтинговая таблица организаций'!Z35&lt;1, 0, IF('Рейтинговая таблица организаций'!Z35&lt;5, 20, 100))</f>
        <v>20</v>
      </c>
      <c r="AD45" s="55" t="str">
        <f>IF('Рейтинговая таблица организаций'!AA35&lt;1, "Отсутствуют условия доступности, позволяющие инвалидам получать услуги наравне с другими", IF('Рейтинговая таблица организаций'!AA35&lt;5,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5" s="55">
        <f>'Рейтинговая таблица организаций'!AA35</f>
        <v>4</v>
      </c>
      <c r="AF45" s="55">
        <f>IF('Рейтинговая таблица организаций'!AA35&lt;1, 0, IF('Рейтинговая таблица организаций'!AA35&lt;5, 20, 100))</f>
        <v>20</v>
      </c>
      <c r="AG45" s="55" t="s">
        <v>398</v>
      </c>
      <c r="AH45" s="55">
        <f>'Рейтинговая таблица организаций'!AB35</f>
        <v>12</v>
      </c>
      <c r="AI45" s="55">
        <f>'Рейтинговая таблица организаций'!AC35</f>
        <v>15</v>
      </c>
      <c r="AJ45" s="55" t="s">
        <v>399</v>
      </c>
      <c r="AK45" s="55">
        <f>'Рейтинговая таблица организаций'!AH35</f>
        <v>304</v>
      </c>
      <c r="AL45" s="55">
        <f>'Рейтинговая таблица организаций'!AI35</f>
        <v>355</v>
      </c>
      <c r="AM45" s="55" t="s">
        <v>400</v>
      </c>
      <c r="AN45" s="55">
        <f>'Рейтинговая таблица организаций'!AJ35</f>
        <v>307</v>
      </c>
      <c r="AO45" s="55">
        <f>'Рейтинговая таблица организаций'!AK35</f>
        <v>355</v>
      </c>
      <c r="AP45" s="55" t="s">
        <v>401</v>
      </c>
      <c r="AQ45" s="55">
        <f>'Рейтинговая таблица организаций'!AL35</f>
        <v>237</v>
      </c>
      <c r="AR45" s="55">
        <f>'Рейтинговая таблица организаций'!AM35</f>
        <v>249</v>
      </c>
      <c r="AS45" s="55" t="s">
        <v>402</v>
      </c>
      <c r="AT45" s="55">
        <f>'Рейтинговая таблица организаций'!AR35</f>
        <v>284</v>
      </c>
      <c r="AU45" s="55">
        <f>'Рейтинговая таблица организаций'!AS35</f>
        <v>355</v>
      </c>
      <c r="AV45" s="55" t="s">
        <v>403</v>
      </c>
      <c r="AW45" s="55">
        <f>'Рейтинговая таблица организаций'!AT35</f>
        <v>316</v>
      </c>
      <c r="AX45" s="55">
        <f>'Рейтинговая таблица организаций'!AU35</f>
        <v>355</v>
      </c>
      <c r="AY45" s="55" t="s">
        <v>404</v>
      </c>
      <c r="AZ45" s="55">
        <f>'Рейтинговая таблица организаций'!AV35</f>
        <v>307</v>
      </c>
      <c r="BA45" s="55">
        <f>'Рейтинговая таблица организаций'!AW35</f>
        <v>355</v>
      </c>
    </row>
    <row r="46" spans="1:53" ht="78" x14ac:dyDescent="0.3">
      <c r="A46" s="51">
        <v>33</v>
      </c>
      <c r="B46" s="109" t="str">
        <f>'для bus.gov.ru'!B37</f>
        <v>муниципальное бюджетное общеобразовательное учреждение «Средняя школа № 43»</v>
      </c>
      <c r="C46" s="52">
        <f>'для bus.gov.ru'!C37</f>
        <v>659</v>
      </c>
      <c r="D46" s="52">
        <f>'для bus.gov.ru'!D37</f>
        <v>348</v>
      </c>
      <c r="E46" s="52">
        <f>'для bus.gov.ru'!E37</f>
        <v>0.5280728376327769</v>
      </c>
      <c r="F46" s="53" t="s">
        <v>393</v>
      </c>
      <c r="G46" s="54">
        <f>'Рейтинговая таблица организаций'!D36</f>
        <v>14</v>
      </c>
      <c r="H46" s="54">
        <f>'Рейтинговая таблица организаций'!E36</f>
        <v>14</v>
      </c>
      <c r="I46" s="53" t="s">
        <v>394</v>
      </c>
      <c r="J46" s="54">
        <f>'Рейтинговая таблица организаций'!F36</f>
        <v>45</v>
      </c>
      <c r="K46" s="54">
        <f>'Рейтинговая таблица организаций'!G36</f>
        <v>45</v>
      </c>
      <c r="L46" s="55" t="str">
        <f>IF('Рейтинговая таблица организаций'!H36&lt;1, "Отсутствуют или не функционируют дистанционные способы взаимодействия", IF('Рейтинговая таблица организаций'!H36&lt;4,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6" s="55">
        <f>'Рейтинговая таблица организаций'!H36</f>
        <v>6</v>
      </c>
      <c r="N46" s="55">
        <f>IF('Рейтинговая таблица организаций'!H36&lt;1, 0, IF('Рейтинговая таблица организаций'!H36&lt;4, 30, 100))</f>
        <v>100</v>
      </c>
      <c r="O46" s="55" t="s">
        <v>395</v>
      </c>
      <c r="P46" s="55">
        <f>'Рейтинговая таблица организаций'!I36</f>
        <v>287</v>
      </c>
      <c r="Q46" s="55">
        <f>'Рейтинговая таблица организаций'!J36</f>
        <v>297</v>
      </c>
      <c r="R46" s="55" t="s">
        <v>396</v>
      </c>
      <c r="S46" s="55">
        <f>'Рейтинговая таблица организаций'!K36</f>
        <v>306</v>
      </c>
      <c r="T46" s="55">
        <f>'Рейтинговая таблица организаций'!L36</f>
        <v>320</v>
      </c>
      <c r="U46" s="55" t="str">
        <f>IF('Рейтинговая таблица организаций'!Q36&lt;1, "Отсутствуют комфортные условия", IF('Рейтинговая таблица организаций'!Q36&lt;5,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6" s="55">
        <f>'Рейтинговая таблица организаций'!Q36</f>
        <v>5</v>
      </c>
      <c r="W46" s="55">
        <f>IF('Рейтинговая таблица организаций'!Q36&lt;1, 0, IF('Рейтинговая таблица организаций'!Q36&lt;4, 20, 100))</f>
        <v>100</v>
      </c>
      <c r="X46" s="55" t="s">
        <v>397</v>
      </c>
      <c r="Y46" s="55">
        <f>'Рейтинговая таблица организаций'!T36</f>
        <v>268</v>
      </c>
      <c r="Z46" s="55">
        <f>'Рейтинговая таблица организаций'!U36</f>
        <v>348</v>
      </c>
      <c r="AA46" s="55" t="str">
        <f>IF('Рейтинговая таблица организаций'!Z36&lt;1, "Отсутствуют условия доступности для инвалидов", IF('Рейтинговая таблица организаций'!Z36&lt;5,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46" s="56">
        <f>'Рейтинговая таблица организаций'!Z36</f>
        <v>3</v>
      </c>
      <c r="AC46" s="55">
        <f>IF('Рейтинговая таблица организаций'!Z36&lt;1, 0, IF('Рейтинговая таблица организаций'!Z36&lt;5, 20, 100))</f>
        <v>20</v>
      </c>
      <c r="AD46" s="55" t="str">
        <f>IF('Рейтинговая таблица организаций'!AA36&lt;1, "Отсутствуют условия доступности, позволяющие инвалидам получать услуги наравне с другими", IF('Рейтинговая таблица организаций'!AA36&lt;5,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6" s="55">
        <f>'Рейтинговая таблица организаций'!AA36</f>
        <v>3</v>
      </c>
      <c r="AF46" s="55">
        <f>IF('Рейтинговая таблица организаций'!AA36&lt;1, 0, IF('Рейтинговая таблица организаций'!AA36&lt;5, 20, 100))</f>
        <v>20</v>
      </c>
      <c r="AG46" s="55" t="s">
        <v>398</v>
      </c>
      <c r="AH46" s="55">
        <f>'Рейтинговая таблица организаций'!AB36</f>
        <v>47</v>
      </c>
      <c r="AI46" s="55">
        <f>'Рейтинговая таблица организаций'!AC36</f>
        <v>51</v>
      </c>
      <c r="AJ46" s="55" t="s">
        <v>399</v>
      </c>
      <c r="AK46" s="55">
        <f>'Рейтинговая таблица организаций'!AH36</f>
        <v>314</v>
      </c>
      <c r="AL46" s="55">
        <f>'Рейтинговая таблица организаций'!AI36</f>
        <v>348</v>
      </c>
      <c r="AM46" s="55" t="s">
        <v>400</v>
      </c>
      <c r="AN46" s="55">
        <f>'Рейтинговая таблица организаций'!AJ36</f>
        <v>314</v>
      </c>
      <c r="AO46" s="55">
        <f>'Рейтинговая таблица организаций'!AK36</f>
        <v>348</v>
      </c>
      <c r="AP46" s="55" t="s">
        <v>401</v>
      </c>
      <c r="AQ46" s="55">
        <f>'Рейтинговая таблица организаций'!AL36</f>
        <v>279</v>
      </c>
      <c r="AR46" s="55">
        <f>'Рейтинговая таблица организаций'!AM36</f>
        <v>291</v>
      </c>
      <c r="AS46" s="55" t="s">
        <v>402</v>
      </c>
      <c r="AT46" s="55">
        <f>'Рейтинговая таблица организаций'!AR36</f>
        <v>298</v>
      </c>
      <c r="AU46" s="55">
        <f>'Рейтинговая таблица организаций'!AS36</f>
        <v>348</v>
      </c>
      <c r="AV46" s="55" t="s">
        <v>403</v>
      </c>
      <c r="AW46" s="55">
        <f>'Рейтинговая таблица организаций'!AT36</f>
        <v>323</v>
      </c>
      <c r="AX46" s="55">
        <f>'Рейтинговая таблица организаций'!AU36</f>
        <v>348</v>
      </c>
      <c r="AY46" s="55" t="s">
        <v>404</v>
      </c>
      <c r="AZ46" s="55">
        <f>'Рейтинговая таблица организаций'!AV36</f>
        <v>312</v>
      </c>
      <c r="BA46" s="55">
        <f>'Рейтинговая таблица организаций'!AW36</f>
        <v>348</v>
      </c>
    </row>
    <row r="47" spans="1:53" ht="78" x14ac:dyDescent="0.3">
      <c r="A47" s="51">
        <v>34</v>
      </c>
      <c r="B47" s="109" t="str">
        <f>'для bus.gov.ru'!B38</f>
        <v>муниципальное бюджетное общеобразовательное учреждение гимназия № 44</v>
      </c>
      <c r="C47" s="52">
        <f>'для bus.gov.ru'!C38</f>
        <v>1743</v>
      </c>
      <c r="D47" s="52">
        <f>'для bus.gov.ru'!D38</f>
        <v>426</v>
      </c>
      <c r="E47" s="52">
        <f>'для bus.gov.ru'!E38</f>
        <v>0.24440619621342513</v>
      </c>
      <c r="F47" s="53" t="s">
        <v>393</v>
      </c>
      <c r="G47" s="54">
        <f>'Рейтинговая таблица организаций'!D37</f>
        <v>14</v>
      </c>
      <c r="H47" s="54">
        <f>'Рейтинговая таблица организаций'!E37</f>
        <v>14</v>
      </c>
      <c r="I47" s="53" t="s">
        <v>394</v>
      </c>
      <c r="J47" s="54">
        <f>'Рейтинговая таблица организаций'!F37</f>
        <v>44</v>
      </c>
      <c r="K47" s="54">
        <f>'Рейтинговая таблица организаций'!G37</f>
        <v>44</v>
      </c>
      <c r="L47" s="55" t="str">
        <f>IF('Рейтинговая таблица организаций'!H37&lt;1, "Отсутствуют или не функционируют дистанционные способы взаимодействия", IF('Рейтинговая таблица организаций'!H37&lt;4,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7" s="55">
        <f>'Рейтинговая таблица организаций'!H37</f>
        <v>5</v>
      </c>
      <c r="N47" s="55">
        <f>IF('Рейтинговая таблица организаций'!H37&lt;1, 0, IF('Рейтинговая таблица организаций'!H37&lt;4, 30, 100))</f>
        <v>100</v>
      </c>
      <c r="O47" s="55" t="s">
        <v>395</v>
      </c>
      <c r="P47" s="55">
        <f>'Рейтинговая таблица организаций'!I37</f>
        <v>344</v>
      </c>
      <c r="Q47" s="55">
        <f>'Рейтинговая таблица организаций'!J37</f>
        <v>359</v>
      </c>
      <c r="R47" s="55" t="s">
        <v>396</v>
      </c>
      <c r="S47" s="55">
        <f>'Рейтинговая таблица организаций'!K37</f>
        <v>388</v>
      </c>
      <c r="T47" s="55">
        <f>'Рейтинговая таблица организаций'!L37</f>
        <v>411</v>
      </c>
      <c r="U47" s="55" t="str">
        <f>IF('Рейтинговая таблица организаций'!Q37&lt;1, "Отсутствуют комфортные условия", IF('Рейтинговая таблица организаций'!Q37&lt;5,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7" s="55">
        <f>'Рейтинговая таблица организаций'!Q37</f>
        <v>5</v>
      </c>
      <c r="W47" s="55">
        <f>IF('Рейтинговая таблица организаций'!Q37&lt;1, 0, IF('Рейтинговая таблица организаций'!Q37&lt;4, 20, 100))</f>
        <v>100</v>
      </c>
      <c r="X47" s="55" t="s">
        <v>397</v>
      </c>
      <c r="Y47" s="55">
        <f>'Рейтинговая таблица организаций'!T37</f>
        <v>332</v>
      </c>
      <c r="Z47" s="55">
        <f>'Рейтинговая таблица организаций'!U37</f>
        <v>426</v>
      </c>
      <c r="AA47" s="55" t="str">
        <f>IF('Рейтинговая таблица организаций'!Z37&lt;1, "Отсутствуют условия доступности для инвалидов", IF('Рейтинговая таблица организаций'!Z37&lt;5,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47" s="56">
        <f>'Рейтинговая таблица организаций'!Z37</f>
        <v>4</v>
      </c>
      <c r="AC47" s="55">
        <f>IF('Рейтинговая таблица организаций'!Z37&lt;1, 0, IF('Рейтинговая таблица организаций'!Z37&lt;5, 20, 100))</f>
        <v>20</v>
      </c>
      <c r="AD47" s="55" t="str">
        <f>IF('Рейтинговая таблица организаций'!AA37&lt;1, "Отсутствуют условия доступности, позволяющие инвалидам получать услуги наравне с другими", IF('Рейтинговая таблица организаций'!AA37&lt;5,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7" s="55">
        <f>'Рейтинговая таблица организаций'!AA37</f>
        <v>3</v>
      </c>
      <c r="AF47" s="55">
        <f>IF('Рейтинговая таблица организаций'!AA37&lt;1, 0, IF('Рейтинговая таблица организаций'!AA37&lt;5, 20, 100))</f>
        <v>20</v>
      </c>
      <c r="AG47" s="55" t="s">
        <v>398</v>
      </c>
      <c r="AH47" s="55">
        <f>'Рейтинговая таблица организаций'!AB37</f>
        <v>24</v>
      </c>
      <c r="AI47" s="55">
        <f>'Рейтинговая таблица организаций'!AC37</f>
        <v>26</v>
      </c>
      <c r="AJ47" s="55" t="s">
        <v>399</v>
      </c>
      <c r="AK47" s="55">
        <f>'Рейтинговая таблица организаций'!AH37</f>
        <v>375</v>
      </c>
      <c r="AL47" s="55">
        <f>'Рейтинговая таблица организаций'!AI37</f>
        <v>426</v>
      </c>
      <c r="AM47" s="55" t="s">
        <v>400</v>
      </c>
      <c r="AN47" s="55">
        <f>'Рейтинговая таблица организаций'!AJ37</f>
        <v>377</v>
      </c>
      <c r="AO47" s="55">
        <f>'Рейтинговая таблица организаций'!AK37</f>
        <v>426</v>
      </c>
      <c r="AP47" s="55" t="s">
        <v>401</v>
      </c>
      <c r="AQ47" s="55">
        <f>'Рейтинговая таблица организаций'!AL37</f>
        <v>342</v>
      </c>
      <c r="AR47" s="55">
        <f>'Рейтинговая таблица организаций'!AM37</f>
        <v>358</v>
      </c>
      <c r="AS47" s="55" t="s">
        <v>402</v>
      </c>
      <c r="AT47" s="55">
        <f>'Рейтинговая таблица организаций'!AR37</f>
        <v>357</v>
      </c>
      <c r="AU47" s="55">
        <f>'Рейтинговая таблица организаций'!AS37</f>
        <v>426</v>
      </c>
      <c r="AV47" s="55" t="s">
        <v>403</v>
      </c>
      <c r="AW47" s="55">
        <f>'Рейтинговая таблица организаций'!AT37</f>
        <v>377</v>
      </c>
      <c r="AX47" s="55">
        <f>'Рейтинговая таблица организаций'!AU37</f>
        <v>426</v>
      </c>
      <c r="AY47" s="55" t="s">
        <v>404</v>
      </c>
      <c r="AZ47" s="55">
        <f>'Рейтинговая таблица организаций'!AV37</f>
        <v>376</v>
      </c>
      <c r="BA47" s="55">
        <f>'Рейтинговая таблица организаций'!AW37</f>
        <v>426</v>
      </c>
    </row>
    <row r="48" spans="1:53" ht="78" x14ac:dyDescent="0.3">
      <c r="A48" s="51">
        <v>35</v>
      </c>
      <c r="B48" s="109" t="str">
        <f>'для bus.gov.ru'!B39</f>
        <v>муниципальное бюджетное общеобразовательное учреждение «Средняя школа № 49»</v>
      </c>
      <c r="C48" s="52">
        <f>'для bus.gov.ru'!C39</f>
        <v>648</v>
      </c>
      <c r="D48" s="52">
        <f>'для bus.gov.ru'!D39</f>
        <v>489</v>
      </c>
      <c r="E48" s="52">
        <f>'для bus.gov.ru'!E39</f>
        <v>0.75462962962962965</v>
      </c>
      <c r="F48" s="53" t="s">
        <v>393</v>
      </c>
      <c r="G48" s="54">
        <f>'Рейтинговая таблица организаций'!D38</f>
        <v>13</v>
      </c>
      <c r="H48" s="54">
        <f>'Рейтинговая таблица организаций'!E38</f>
        <v>14</v>
      </c>
      <c r="I48" s="53" t="s">
        <v>394</v>
      </c>
      <c r="J48" s="54">
        <f>'Рейтинговая таблица организаций'!F38</f>
        <v>43</v>
      </c>
      <c r="K48" s="54">
        <f>'Рейтинговая таблица организаций'!G38</f>
        <v>43</v>
      </c>
      <c r="L48" s="55" t="str">
        <f>IF('Рейтинговая таблица организаций'!H38&lt;1, "Отсутствуют или не функционируют дистанционные способы взаимодействия", IF('Рейтинговая таблица организаций'!H38&lt;4,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8" s="55">
        <f>'Рейтинговая таблица организаций'!H38</f>
        <v>6</v>
      </c>
      <c r="N48" s="55">
        <f>IF('Рейтинговая таблица организаций'!H38&lt;1, 0, IF('Рейтинговая таблица организаций'!H38&lt;4, 30, 100))</f>
        <v>100</v>
      </c>
      <c r="O48" s="55" t="s">
        <v>395</v>
      </c>
      <c r="P48" s="55">
        <f>'Рейтинговая таблица организаций'!I38</f>
        <v>354</v>
      </c>
      <c r="Q48" s="55">
        <f>'Рейтинговая таблица организаций'!J38</f>
        <v>366</v>
      </c>
      <c r="R48" s="55" t="s">
        <v>396</v>
      </c>
      <c r="S48" s="55">
        <f>'Рейтинговая таблица организаций'!K38</f>
        <v>385</v>
      </c>
      <c r="T48" s="55">
        <f>'Рейтинговая таблица организаций'!L38</f>
        <v>409</v>
      </c>
      <c r="U48" s="55" t="str">
        <f>IF('Рейтинговая таблица организаций'!Q38&lt;1, "Отсутствуют комфортные условия", IF('Рейтинговая таблица организаций'!Q38&lt;5,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8" s="55">
        <f>'Рейтинговая таблица организаций'!Q38</f>
        <v>5</v>
      </c>
      <c r="W48" s="55">
        <f>IF('Рейтинговая таблица организаций'!Q38&lt;1, 0, IF('Рейтинговая таблица организаций'!Q38&lt;4, 20, 100))</f>
        <v>100</v>
      </c>
      <c r="X48" s="55" t="s">
        <v>397</v>
      </c>
      <c r="Y48" s="55">
        <f>'Рейтинговая таблица организаций'!T38</f>
        <v>356</v>
      </c>
      <c r="Z48" s="55">
        <f>'Рейтинговая таблица организаций'!U38</f>
        <v>489</v>
      </c>
      <c r="AA48" s="55" t="str">
        <f>IF('Рейтинговая таблица организаций'!Z38&lt;1, "Отсутствуют условия доступности для инвалидов", IF('Рейтинговая таблица организаций'!Z38&lt;5,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48" s="56">
        <f>'Рейтинговая таблица организаций'!Z38</f>
        <v>2</v>
      </c>
      <c r="AC48" s="55">
        <f>IF('Рейтинговая таблица организаций'!Z38&lt;1, 0, IF('Рейтинговая таблица организаций'!Z38&lt;5, 20, 100))</f>
        <v>20</v>
      </c>
      <c r="AD48" s="55" t="str">
        <f>IF('Рейтинговая таблица организаций'!AA38&lt;1, "Отсутствуют условия доступности, позволяющие инвалидам получать услуги наравне с другими", IF('Рейтинговая таблица организаций'!AA38&lt;5,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8" s="55">
        <f>'Рейтинговая таблица организаций'!AA38</f>
        <v>4</v>
      </c>
      <c r="AF48" s="55">
        <f>IF('Рейтинговая таблица организаций'!AA38&lt;1, 0, IF('Рейтинговая таблица организаций'!AA38&lt;5, 20, 100))</f>
        <v>20</v>
      </c>
      <c r="AG48" s="55" t="s">
        <v>398</v>
      </c>
      <c r="AH48" s="55">
        <f>'Рейтинговая таблица организаций'!AB38</f>
        <v>23</v>
      </c>
      <c r="AI48" s="55">
        <f>'Рейтинговая таблица организаций'!AC38</f>
        <v>28</v>
      </c>
      <c r="AJ48" s="55" t="s">
        <v>399</v>
      </c>
      <c r="AK48" s="55">
        <f>'Рейтинговая таблица организаций'!AH38</f>
        <v>433</v>
      </c>
      <c r="AL48" s="55">
        <f>'Рейтинговая таблица организаций'!AI38</f>
        <v>489</v>
      </c>
      <c r="AM48" s="55" t="s">
        <v>400</v>
      </c>
      <c r="AN48" s="55">
        <f>'Рейтинговая таблица организаций'!AJ38</f>
        <v>452</v>
      </c>
      <c r="AO48" s="55">
        <f>'Рейтинговая таблица организаций'!AK38</f>
        <v>489</v>
      </c>
      <c r="AP48" s="55" t="s">
        <v>401</v>
      </c>
      <c r="AQ48" s="55">
        <f>'Рейтинговая таблица организаций'!AL38</f>
        <v>344</v>
      </c>
      <c r="AR48" s="55">
        <f>'Рейтинговая таблица организаций'!AM38</f>
        <v>358</v>
      </c>
      <c r="AS48" s="55" t="s">
        <v>402</v>
      </c>
      <c r="AT48" s="55">
        <f>'Рейтинговая таблица организаций'!AR38</f>
        <v>417</v>
      </c>
      <c r="AU48" s="55">
        <f>'Рейтинговая таблица организаций'!AS38</f>
        <v>489</v>
      </c>
      <c r="AV48" s="55" t="s">
        <v>403</v>
      </c>
      <c r="AW48" s="55">
        <f>'Рейтинговая таблица организаций'!AT38</f>
        <v>420</v>
      </c>
      <c r="AX48" s="55">
        <f>'Рейтинговая таблица организаций'!AU38</f>
        <v>489</v>
      </c>
      <c r="AY48" s="55" t="s">
        <v>404</v>
      </c>
      <c r="AZ48" s="55">
        <f>'Рейтинговая таблица организаций'!AV38</f>
        <v>441</v>
      </c>
      <c r="BA48" s="55">
        <f>'Рейтинговая таблица организаций'!AW38</f>
        <v>489</v>
      </c>
    </row>
    <row r="49" spans="1:53" ht="78" x14ac:dyDescent="0.3">
      <c r="A49" s="51">
        <v>36</v>
      </c>
      <c r="B49" s="109" t="str">
        <f>'для bus.gov.ru'!B40</f>
        <v>муниципальное бюджетное общеобразовательное учреждение «Средняя школа № 50»</v>
      </c>
      <c r="C49" s="52">
        <f>'для bus.gov.ru'!C40</f>
        <v>815</v>
      </c>
      <c r="D49" s="52">
        <f>'для bus.gov.ru'!D40</f>
        <v>279</v>
      </c>
      <c r="E49" s="52">
        <f>'для bus.gov.ru'!E40</f>
        <v>0.3423312883435583</v>
      </c>
      <c r="F49" s="53" t="s">
        <v>393</v>
      </c>
      <c r="G49" s="54">
        <f>'Рейтинговая таблица организаций'!D39</f>
        <v>14</v>
      </c>
      <c r="H49" s="54">
        <f>'Рейтинговая таблица организаций'!E39</f>
        <v>14</v>
      </c>
      <c r="I49" s="53" t="s">
        <v>394</v>
      </c>
      <c r="J49" s="54">
        <f>'Рейтинговая таблица организаций'!F39</f>
        <v>40</v>
      </c>
      <c r="K49" s="54">
        <f>'Рейтинговая таблица организаций'!G39</f>
        <v>44</v>
      </c>
      <c r="L49" s="55" t="str">
        <f>IF('Рейтинговая таблица организаций'!H39&lt;1, "Отсутствуют или не функционируют дистанционные способы взаимодействия", IF('Рейтинговая таблица организаций'!H39&lt;4,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49" s="55">
        <f>'Рейтинговая таблица организаций'!H39</f>
        <v>6</v>
      </c>
      <c r="N49" s="55">
        <f>IF('Рейтинговая таблица организаций'!H39&lt;1, 0, IF('Рейтинговая таблица организаций'!H39&lt;4, 30, 100))</f>
        <v>100</v>
      </c>
      <c r="O49" s="55" t="s">
        <v>395</v>
      </c>
      <c r="P49" s="55">
        <f>'Рейтинговая таблица организаций'!I39</f>
        <v>248</v>
      </c>
      <c r="Q49" s="55">
        <f>'Рейтинговая таблица организаций'!J39</f>
        <v>258</v>
      </c>
      <c r="R49" s="55" t="s">
        <v>396</v>
      </c>
      <c r="S49" s="55">
        <f>'Рейтинговая таблица организаций'!K39</f>
        <v>260</v>
      </c>
      <c r="T49" s="55">
        <f>'Рейтинговая таблица организаций'!L39</f>
        <v>271</v>
      </c>
      <c r="U49" s="55" t="str">
        <f>IF('Рейтинговая таблица организаций'!Q39&lt;1, "Отсутствуют комфортные условия", IF('Рейтинговая таблица организаций'!Q39&lt;5,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49" s="55">
        <f>'Рейтинговая таблица организаций'!Q39</f>
        <v>5</v>
      </c>
      <c r="W49" s="55">
        <f>IF('Рейтинговая таблица организаций'!Q39&lt;1, 0, IF('Рейтинговая таблица организаций'!Q39&lt;4, 20, 100))</f>
        <v>100</v>
      </c>
      <c r="X49" s="55" t="s">
        <v>397</v>
      </c>
      <c r="Y49" s="55">
        <f>'Рейтинговая таблица организаций'!T39</f>
        <v>257</v>
      </c>
      <c r="Z49" s="55">
        <f>'Рейтинговая таблица организаций'!U39</f>
        <v>279</v>
      </c>
      <c r="AA49" s="55" t="str">
        <f>IF('Рейтинговая таблица организаций'!Z39&lt;1, "Отсутствуют условия доступности для инвалидов", IF('Рейтинговая таблица организаций'!Z39&lt;5,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49" s="56">
        <f>'Рейтинговая таблица организаций'!Z39</f>
        <v>3</v>
      </c>
      <c r="AC49" s="55">
        <f>IF('Рейтинговая таблица организаций'!Z39&lt;1, 0, IF('Рейтинговая таблица организаций'!Z39&lt;5, 20, 100))</f>
        <v>20</v>
      </c>
      <c r="AD49" s="55" t="str">
        <f>IF('Рейтинговая таблица организаций'!AA39&lt;1, "Отсутствуют условия доступности, позволяющие инвалидам получать услуги наравне с другими", IF('Рейтинговая таблица организаций'!AA39&lt;5,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49" s="55">
        <f>'Рейтинговая таблица организаций'!AA39</f>
        <v>4</v>
      </c>
      <c r="AF49" s="55">
        <f>IF('Рейтинговая таблица организаций'!AA39&lt;1, 0, IF('Рейтинговая таблица организаций'!AA39&lt;5, 20, 100))</f>
        <v>20</v>
      </c>
      <c r="AG49" s="55" t="s">
        <v>398</v>
      </c>
      <c r="AH49" s="55">
        <f>'Рейтинговая таблица организаций'!AB39</f>
        <v>15</v>
      </c>
      <c r="AI49" s="55">
        <f>'Рейтинговая таблица организаций'!AC39</f>
        <v>16</v>
      </c>
      <c r="AJ49" s="55" t="s">
        <v>399</v>
      </c>
      <c r="AK49" s="55">
        <f>'Рейтинговая таблица организаций'!AH39</f>
        <v>268</v>
      </c>
      <c r="AL49" s="55">
        <f>'Рейтинговая таблица организаций'!AI39</f>
        <v>279</v>
      </c>
      <c r="AM49" s="55" t="s">
        <v>400</v>
      </c>
      <c r="AN49" s="55">
        <f>'Рейтинговая таблица организаций'!AJ39</f>
        <v>260</v>
      </c>
      <c r="AO49" s="55">
        <f>'Рейтинговая таблица организаций'!AK39</f>
        <v>279</v>
      </c>
      <c r="AP49" s="55" t="s">
        <v>401</v>
      </c>
      <c r="AQ49" s="55">
        <f>'Рейтинговая таблица организаций'!AL39</f>
        <v>249</v>
      </c>
      <c r="AR49" s="55">
        <f>'Рейтинговая таблица организаций'!AM39</f>
        <v>253</v>
      </c>
      <c r="AS49" s="55" t="s">
        <v>402</v>
      </c>
      <c r="AT49" s="55">
        <f>'Рейтинговая таблица организаций'!AR39</f>
        <v>257</v>
      </c>
      <c r="AU49" s="55">
        <f>'Рейтинговая таблица организаций'!AS39</f>
        <v>279</v>
      </c>
      <c r="AV49" s="55" t="s">
        <v>403</v>
      </c>
      <c r="AW49" s="55">
        <f>'Рейтинговая таблица организаций'!AT39</f>
        <v>262</v>
      </c>
      <c r="AX49" s="55">
        <f>'Рейтинговая таблица организаций'!AU39</f>
        <v>279</v>
      </c>
      <c r="AY49" s="55" t="s">
        <v>404</v>
      </c>
      <c r="AZ49" s="55">
        <f>'Рейтинговая таблица организаций'!AV39</f>
        <v>260</v>
      </c>
      <c r="BA49" s="55">
        <f>'Рейтинговая таблица организаций'!AW39</f>
        <v>279</v>
      </c>
    </row>
    <row r="50" spans="1:53" ht="78" x14ac:dyDescent="0.3">
      <c r="A50" s="51">
        <v>37</v>
      </c>
      <c r="B50" s="109" t="str">
        <f>'для bus.gov.ru'!B41</f>
        <v>муниципальное бюджетное общеобразовательное учреждение «Средняя школа № 53»</v>
      </c>
      <c r="C50" s="52">
        <f>'для bus.gov.ru'!C41</f>
        <v>620</v>
      </c>
      <c r="D50" s="52">
        <f>'для bus.gov.ru'!D41</f>
        <v>70</v>
      </c>
      <c r="E50" s="52">
        <f>'для bus.gov.ru'!E41</f>
        <v>0.11290322580645161</v>
      </c>
      <c r="F50" s="53" t="s">
        <v>393</v>
      </c>
      <c r="G50" s="54">
        <f>'Рейтинговая таблица организаций'!D40</f>
        <v>10</v>
      </c>
      <c r="H50" s="54">
        <f>'Рейтинговая таблица организаций'!E40</f>
        <v>14</v>
      </c>
      <c r="I50" s="53" t="s">
        <v>394</v>
      </c>
      <c r="J50" s="54">
        <f>'Рейтинговая таблица организаций'!F40</f>
        <v>37</v>
      </c>
      <c r="K50" s="54">
        <f>'Рейтинговая таблица организаций'!G40</f>
        <v>41</v>
      </c>
      <c r="L50" s="55" t="str">
        <f>IF('Рейтинговая таблица организаций'!H40&lt;1, "Отсутствуют или не функционируют дистанционные способы взаимодействия", IF('Рейтинговая таблица организаций'!H40&lt;4,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0" s="55">
        <f>'Рейтинговая таблица организаций'!H40</f>
        <v>5</v>
      </c>
      <c r="N50" s="55">
        <f>IF('Рейтинговая таблица организаций'!H40&lt;1, 0, IF('Рейтинговая таблица организаций'!H40&lt;4, 30, 100))</f>
        <v>100</v>
      </c>
      <c r="O50" s="55" t="s">
        <v>395</v>
      </c>
      <c r="P50" s="55">
        <f>'Рейтинговая таблица организаций'!I40</f>
        <v>45</v>
      </c>
      <c r="Q50" s="55">
        <f>'Рейтинговая таблица организаций'!J40</f>
        <v>49</v>
      </c>
      <c r="R50" s="55" t="s">
        <v>396</v>
      </c>
      <c r="S50" s="55">
        <f>'Рейтинговая таблица организаций'!K40</f>
        <v>49</v>
      </c>
      <c r="T50" s="55">
        <f>'Рейтинговая таблица организаций'!L40</f>
        <v>57</v>
      </c>
      <c r="U50" s="55" t="str">
        <f>IF('Рейтинговая таблица организаций'!Q40&lt;1, "Отсутствуют комфортные условия", IF('Рейтинговая таблица организаций'!Q40&lt;5,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Количество комфортных условий для предоставления услуг (от одного до четырех включительно)</v>
      </c>
      <c r="V50" s="55">
        <f>'Рейтинговая таблица организаций'!Q40</f>
        <v>4</v>
      </c>
      <c r="W50" s="55">
        <f>IF('Рейтинговая таблица организаций'!Q40&lt;1, 0, IF('Рейтинговая таблица организаций'!Q40&lt;4, 20, 100))</f>
        <v>100</v>
      </c>
      <c r="X50" s="55" t="s">
        <v>397</v>
      </c>
      <c r="Y50" s="55">
        <f>'Рейтинговая таблица организаций'!T40</f>
        <v>36</v>
      </c>
      <c r="Z50" s="55">
        <f>'Рейтинговая таблица организаций'!U40</f>
        <v>70</v>
      </c>
      <c r="AA50" s="55" t="str">
        <f>IF('Рейтинговая таблица организаций'!Z40&lt;1, "Отсутствуют условия доступности для инвалидов", IF('Рейтинговая таблица организаций'!Z40&lt;5, "Количество условий доступности организации для инвалидов (от одного до четырех)", "Наличие пяти и более условий доступности для инвалидов"))</f>
        <v>Отсутствуют условия доступности для инвалидов</v>
      </c>
      <c r="AB50" s="56">
        <f>'Рейтинговая таблица организаций'!Z40</f>
        <v>0</v>
      </c>
      <c r="AC50" s="55">
        <f>IF('Рейтинговая таблица организаций'!Z40&lt;1, 0, IF('Рейтинговая таблица организаций'!Z40&lt;5, 20, 100))</f>
        <v>0</v>
      </c>
      <c r="AD50" s="55" t="str">
        <f>IF('Рейтинговая таблица организаций'!AA40&lt;1, "Отсутствуют условия доступности, позволяющие инвалидам получать услуги наравне с другими", IF('Рейтинговая таблица организаций'!AA40&lt;5,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0" s="55">
        <f>'Рейтинговая таблица организаций'!AA40</f>
        <v>3</v>
      </c>
      <c r="AF50" s="55">
        <f>IF('Рейтинговая таблица организаций'!AA40&lt;1, 0, IF('Рейтинговая таблица организаций'!AA40&lt;5, 20, 100))</f>
        <v>20</v>
      </c>
      <c r="AG50" s="55" t="s">
        <v>398</v>
      </c>
      <c r="AH50" s="55">
        <f>'Рейтинговая таблица организаций'!AB40</f>
        <v>2</v>
      </c>
      <c r="AI50" s="55">
        <f>'Рейтинговая таблица организаций'!AC40</f>
        <v>3</v>
      </c>
      <c r="AJ50" s="55" t="s">
        <v>399</v>
      </c>
      <c r="AK50" s="55">
        <f>'Рейтинговая таблица организаций'!AH40</f>
        <v>60</v>
      </c>
      <c r="AL50" s="55">
        <f>'Рейтинговая таблица организаций'!AI40</f>
        <v>70</v>
      </c>
      <c r="AM50" s="55" t="s">
        <v>400</v>
      </c>
      <c r="AN50" s="55">
        <f>'Рейтинговая таблица организаций'!AJ40</f>
        <v>49</v>
      </c>
      <c r="AO50" s="55">
        <f>'Рейтинговая таблица организаций'!AK40</f>
        <v>70</v>
      </c>
      <c r="AP50" s="55" t="s">
        <v>401</v>
      </c>
      <c r="AQ50" s="55">
        <f>'Рейтинговая таблица организаций'!AL40</f>
        <v>39</v>
      </c>
      <c r="AR50" s="55">
        <f>'Рейтинговая таблица организаций'!AM40</f>
        <v>44</v>
      </c>
      <c r="AS50" s="55" t="s">
        <v>402</v>
      </c>
      <c r="AT50" s="55">
        <f>'Рейтинговая таблица организаций'!AR40</f>
        <v>50</v>
      </c>
      <c r="AU50" s="55">
        <f>'Рейтинговая таблица организаций'!AS40</f>
        <v>70</v>
      </c>
      <c r="AV50" s="55" t="s">
        <v>403</v>
      </c>
      <c r="AW50" s="55">
        <f>'Рейтинговая таблица организаций'!AT40</f>
        <v>50</v>
      </c>
      <c r="AX50" s="55">
        <f>'Рейтинговая таблица организаций'!AU40</f>
        <v>70</v>
      </c>
      <c r="AY50" s="55" t="s">
        <v>404</v>
      </c>
      <c r="AZ50" s="55">
        <f>'Рейтинговая таблица организаций'!AV40</f>
        <v>46</v>
      </c>
      <c r="BA50" s="55">
        <f>'Рейтинговая таблица организаций'!AW40</f>
        <v>70</v>
      </c>
    </row>
    <row r="51" spans="1:53" ht="78" x14ac:dyDescent="0.3">
      <c r="A51" s="51">
        <v>38</v>
      </c>
      <c r="B51" s="109" t="str">
        <f>'для bus.gov.ru'!B42</f>
        <v>муниципальное бюджетное общеобразовательное учреждение «Средняя школа № 54»</v>
      </c>
      <c r="C51" s="52">
        <f>'для bus.gov.ru'!C42</f>
        <v>672</v>
      </c>
      <c r="D51" s="52">
        <f>'для bus.gov.ru'!D42</f>
        <v>232</v>
      </c>
      <c r="E51" s="52">
        <f>'для bus.gov.ru'!E42</f>
        <v>0.34523809523809523</v>
      </c>
      <c r="F51" s="53" t="s">
        <v>393</v>
      </c>
      <c r="G51" s="54">
        <f>'Рейтинговая таблица организаций'!D41</f>
        <v>14</v>
      </c>
      <c r="H51" s="54">
        <f>'Рейтинговая таблица организаций'!E41</f>
        <v>14</v>
      </c>
      <c r="I51" s="53" t="s">
        <v>394</v>
      </c>
      <c r="J51" s="54">
        <f>'Рейтинговая таблица организаций'!F41</f>
        <v>45</v>
      </c>
      <c r="K51" s="54">
        <f>'Рейтинговая таблица организаций'!G41</f>
        <v>45</v>
      </c>
      <c r="L51" s="55" t="str">
        <f>IF('Рейтинговая таблица организаций'!H41&lt;1, "Отсутствуют или не функционируют дистанционные способы взаимодействия", IF('Рейтинговая таблица организаций'!H41&lt;4,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1" s="55">
        <f>'Рейтинговая таблица организаций'!H41</f>
        <v>5</v>
      </c>
      <c r="N51" s="55">
        <f>IF('Рейтинговая таблица организаций'!H41&lt;1, 0, IF('Рейтинговая таблица организаций'!H41&lt;4, 30, 100))</f>
        <v>100</v>
      </c>
      <c r="O51" s="55" t="s">
        <v>395</v>
      </c>
      <c r="P51" s="55">
        <f>'Рейтинговая таблица организаций'!I41</f>
        <v>208</v>
      </c>
      <c r="Q51" s="55">
        <f>'Рейтинговая таблица организаций'!J41</f>
        <v>213</v>
      </c>
      <c r="R51" s="55" t="s">
        <v>396</v>
      </c>
      <c r="S51" s="55">
        <f>'Рейтинговая таблица организаций'!K41</f>
        <v>214</v>
      </c>
      <c r="T51" s="55">
        <f>'Рейтинговая таблица организаций'!L41</f>
        <v>224</v>
      </c>
      <c r="U51" s="55" t="str">
        <f>IF('Рейтинговая таблица организаций'!Q41&lt;1, "Отсутствуют комфортные условия", IF('Рейтинговая таблица организаций'!Q41&lt;5,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51" s="55">
        <f>'Рейтинговая таблица организаций'!Q41</f>
        <v>5</v>
      </c>
      <c r="W51" s="55">
        <f>IF('Рейтинговая таблица организаций'!Q41&lt;1, 0, IF('Рейтинговая таблица организаций'!Q41&lt;4, 20, 100))</f>
        <v>100</v>
      </c>
      <c r="X51" s="55" t="s">
        <v>397</v>
      </c>
      <c r="Y51" s="55">
        <f>'Рейтинговая таблица организаций'!T41</f>
        <v>190</v>
      </c>
      <c r="Z51" s="55">
        <f>'Рейтинговая таблица организаций'!U41</f>
        <v>232</v>
      </c>
      <c r="AA51" s="55" t="str">
        <f>IF('Рейтинговая таблица организаций'!Z41&lt;1, "Отсутствуют условия доступности для инвалидов", IF('Рейтинговая таблица организаций'!Z41&lt;5, "Количество условий доступности организации для инвалидов (от одного до четырех)", "Наличие пяти и более условий доступности для инвалидов"))</f>
        <v>Отсутствуют условия доступности для инвалидов</v>
      </c>
      <c r="AB51" s="56">
        <f>'Рейтинговая таблица организаций'!Z41</f>
        <v>0</v>
      </c>
      <c r="AC51" s="55">
        <f>IF('Рейтинговая таблица организаций'!Z41&lt;1, 0, IF('Рейтинговая таблица организаций'!Z41&lt;5, 20, 100))</f>
        <v>0</v>
      </c>
      <c r="AD51" s="55" t="str">
        <f>IF('Рейтинговая таблица организаций'!AA41&lt;1, "Отсутствуют условия доступности, позволяющие инвалидам получать услуги наравне с другими", IF('Рейтинговая таблица организаций'!AA41&lt;5,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1" s="55">
        <f>'Рейтинговая таблица организаций'!AA41</f>
        <v>4</v>
      </c>
      <c r="AF51" s="55">
        <f>IF('Рейтинговая таблица организаций'!AA41&lt;1, 0, IF('Рейтинговая таблица организаций'!AA41&lt;5, 20, 100))</f>
        <v>20</v>
      </c>
      <c r="AG51" s="55" t="s">
        <v>398</v>
      </c>
      <c r="AH51" s="55">
        <f>'Рейтинговая таблица организаций'!AB41</f>
        <v>35</v>
      </c>
      <c r="AI51" s="55">
        <f>'Рейтинговая таблица организаций'!AC41</f>
        <v>43</v>
      </c>
      <c r="AJ51" s="55" t="s">
        <v>399</v>
      </c>
      <c r="AK51" s="55">
        <f>'Рейтинговая таблица организаций'!AH41</f>
        <v>221</v>
      </c>
      <c r="AL51" s="55">
        <f>'Рейтинговая таблица организаций'!AI41</f>
        <v>232</v>
      </c>
      <c r="AM51" s="55" t="s">
        <v>400</v>
      </c>
      <c r="AN51" s="55">
        <f>'Рейтинговая таблица организаций'!AJ41</f>
        <v>217</v>
      </c>
      <c r="AO51" s="55">
        <f>'Рейтинговая таблица организаций'!AK41</f>
        <v>232</v>
      </c>
      <c r="AP51" s="55" t="s">
        <v>401</v>
      </c>
      <c r="AQ51" s="55">
        <f>'Рейтинговая таблица организаций'!AL41</f>
        <v>200</v>
      </c>
      <c r="AR51" s="55">
        <f>'Рейтинговая таблица организаций'!AM41</f>
        <v>207</v>
      </c>
      <c r="AS51" s="55" t="s">
        <v>402</v>
      </c>
      <c r="AT51" s="55">
        <f>'Рейтинговая таблица организаций'!AR41</f>
        <v>212</v>
      </c>
      <c r="AU51" s="55">
        <f>'Рейтинговая таблица организаций'!AS41</f>
        <v>232</v>
      </c>
      <c r="AV51" s="55" t="s">
        <v>403</v>
      </c>
      <c r="AW51" s="55">
        <f>'Рейтинговая таблица организаций'!AT41</f>
        <v>223</v>
      </c>
      <c r="AX51" s="55">
        <f>'Рейтинговая таблица организаций'!AU41</f>
        <v>232</v>
      </c>
      <c r="AY51" s="55" t="s">
        <v>404</v>
      </c>
      <c r="AZ51" s="55">
        <f>'Рейтинговая таблица организаций'!AV41</f>
        <v>216</v>
      </c>
      <c r="BA51" s="55">
        <f>'Рейтинговая таблица организаций'!AW41</f>
        <v>232</v>
      </c>
    </row>
    <row r="52" spans="1:53" ht="78" x14ac:dyDescent="0.3">
      <c r="A52" s="51">
        <v>39</v>
      </c>
      <c r="B52" s="109" t="str">
        <f>'для bus.gov.ru'!B43</f>
        <v>муниципальное бюджетное общеобразовательное учреждение «Средняя школа № 55»</v>
      </c>
      <c r="C52" s="52">
        <f>'для bus.gov.ru'!C43</f>
        <v>986</v>
      </c>
      <c r="D52" s="52">
        <f>'для bus.gov.ru'!D43</f>
        <v>255</v>
      </c>
      <c r="E52" s="52">
        <f>'для bus.gov.ru'!E43</f>
        <v>0.25862068965517243</v>
      </c>
      <c r="F52" s="53" t="s">
        <v>393</v>
      </c>
      <c r="G52" s="54">
        <f>'Рейтинговая таблица организаций'!D42</f>
        <v>14</v>
      </c>
      <c r="H52" s="54">
        <f>'Рейтинговая таблица организаций'!E42</f>
        <v>14</v>
      </c>
      <c r="I52" s="53" t="s">
        <v>394</v>
      </c>
      <c r="J52" s="54">
        <f>'Рейтинговая таблица организаций'!F42</f>
        <v>37</v>
      </c>
      <c r="K52" s="54">
        <f>'Рейтинговая таблица организаций'!G42</f>
        <v>38</v>
      </c>
      <c r="L52" s="55" t="str">
        <f>IF('Рейтинговая таблица организаций'!H42&lt;1, "Отсутствуют или не функционируют дистанционные способы взаимодействия", IF('Рейтинговая таблица организаций'!H42&lt;4,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2" s="55">
        <f>'Рейтинговая таблица организаций'!H42</f>
        <v>6</v>
      </c>
      <c r="N52" s="55">
        <f>IF('Рейтинговая таблица организаций'!H42&lt;1, 0, IF('Рейтинговая таблица организаций'!H42&lt;4, 30, 100))</f>
        <v>100</v>
      </c>
      <c r="O52" s="55" t="s">
        <v>395</v>
      </c>
      <c r="P52" s="55">
        <f>'Рейтинговая таблица организаций'!I42</f>
        <v>203</v>
      </c>
      <c r="Q52" s="55">
        <f>'Рейтинговая таблица организаций'!J42</f>
        <v>211</v>
      </c>
      <c r="R52" s="55" t="s">
        <v>396</v>
      </c>
      <c r="S52" s="55">
        <f>'Рейтинговая таблица организаций'!K42</f>
        <v>188</v>
      </c>
      <c r="T52" s="55">
        <f>'Рейтинговая таблица организаций'!L42</f>
        <v>214</v>
      </c>
      <c r="U52" s="55" t="str">
        <f>IF('Рейтинговая таблица организаций'!Q42&lt;1, "Отсутствуют комфортные условия", IF('Рейтинговая таблица организаций'!Q42&lt;5,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52" s="55">
        <f>'Рейтинговая таблица организаций'!Q42</f>
        <v>5</v>
      </c>
      <c r="W52" s="55">
        <f>IF('Рейтинговая таблица организаций'!Q42&lt;1, 0, IF('Рейтинговая таблица организаций'!Q42&lt;4, 20, 100))</f>
        <v>100</v>
      </c>
      <c r="X52" s="55" t="s">
        <v>397</v>
      </c>
      <c r="Y52" s="55">
        <f>'Рейтинговая таблица организаций'!T42</f>
        <v>215</v>
      </c>
      <c r="Z52" s="55">
        <f>'Рейтинговая таблица организаций'!U42</f>
        <v>255</v>
      </c>
      <c r="AA52" s="55" t="str">
        <f>IF('Рейтинговая таблица организаций'!Z42&lt;1, "Отсутствуют условия доступности для инвалидов", IF('Рейтинговая таблица организаций'!Z42&lt;5,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52" s="56">
        <f>'Рейтинговая таблица организаций'!Z42</f>
        <v>3</v>
      </c>
      <c r="AC52" s="55">
        <f>IF('Рейтинговая таблица организаций'!Z42&lt;1, 0, IF('Рейтинговая таблица организаций'!Z42&lt;5, 20, 100))</f>
        <v>20</v>
      </c>
      <c r="AD52" s="55" t="str">
        <f>IF('Рейтинговая таблица организаций'!AA42&lt;1, "Отсутствуют условия доступности, позволяющие инвалидам получать услуги наравне с другими", IF('Рейтинговая таблица организаций'!AA42&lt;5,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2" s="55">
        <f>'Рейтинговая таблица организаций'!AA42</f>
        <v>4</v>
      </c>
      <c r="AF52" s="55">
        <f>IF('Рейтинговая таблица организаций'!AA42&lt;1, 0, IF('Рейтинговая таблица организаций'!AA42&lt;5, 20, 100))</f>
        <v>20</v>
      </c>
      <c r="AG52" s="55" t="s">
        <v>398</v>
      </c>
      <c r="AH52" s="55">
        <f>'Рейтинговая таблица организаций'!AB42</f>
        <v>8</v>
      </c>
      <c r="AI52" s="55">
        <f>'Рейтинговая таблица организаций'!AC42</f>
        <v>9</v>
      </c>
      <c r="AJ52" s="55" t="s">
        <v>399</v>
      </c>
      <c r="AK52" s="55">
        <f>'Рейтинговая таблица организаций'!AH42</f>
        <v>245</v>
      </c>
      <c r="AL52" s="55">
        <f>'Рейтинговая таблица организаций'!AI42</f>
        <v>255</v>
      </c>
      <c r="AM52" s="55" t="s">
        <v>400</v>
      </c>
      <c r="AN52" s="55">
        <f>'Рейтинговая таблица организаций'!AJ42</f>
        <v>245</v>
      </c>
      <c r="AO52" s="55">
        <f>'Рейтинговая таблица организаций'!AK42</f>
        <v>255</v>
      </c>
      <c r="AP52" s="55" t="s">
        <v>401</v>
      </c>
      <c r="AQ52" s="55">
        <f>'Рейтинговая таблица организаций'!AL42</f>
        <v>181</v>
      </c>
      <c r="AR52" s="55">
        <f>'Рейтинговая таблица организаций'!AM42</f>
        <v>186</v>
      </c>
      <c r="AS52" s="55" t="s">
        <v>402</v>
      </c>
      <c r="AT52" s="55">
        <f>'Рейтинговая таблица организаций'!AR42</f>
        <v>230</v>
      </c>
      <c r="AU52" s="55">
        <f>'Рейтинговая таблица организаций'!AS42</f>
        <v>255</v>
      </c>
      <c r="AV52" s="55" t="s">
        <v>403</v>
      </c>
      <c r="AW52" s="55">
        <f>'Рейтинговая таблица организаций'!AT42</f>
        <v>235</v>
      </c>
      <c r="AX52" s="55">
        <f>'Рейтинговая таблица организаций'!AU42</f>
        <v>255</v>
      </c>
      <c r="AY52" s="55" t="s">
        <v>404</v>
      </c>
      <c r="AZ52" s="55">
        <f>'Рейтинговая таблица организаций'!AV42</f>
        <v>237</v>
      </c>
      <c r="BA52" s="55">
        <f>'Рейтинговая таблица организаций'!AW42</f>
        <v>255</v>
      </c>
    </row>
    <row r="53" spans="1:53" ht="78" x14ac:dyDescent="0.3">
      <c r="A53" s="51">
        <v>40</v>
      </c>
      <c r="B53" s="109" t="str">
        <f>'для bus.gov.ru'!B44</f>
        <v>муниципальное бюджетное общеобразовательное учреждение «Средняя школа № 56»</v>
      </c>
      <c r="C53" s="52">
        <f>'для bus.gov.ru'!C44</f>
        <v>1064</v>
      </c>
      <c r="D53" s="52">
        <f>'для bus.gov.ru'!D44</f>
        <v>574</v>
      </c>
      <c r="E53" s="52">
        <f>'для bus.gov.ru'!E44</f>
        <v>0.53947368421052633</v>
      </c>
      <c r="F53" s="53" t="s">
        <v>393</v>
      </c>
      <c r="G53" s="54">
        <f>'Рейтинговая таблица организаций'!D43</f>
        <v>14</v>
      </c>
      <c r="H53" s="54">
        <f>'Рейтинговая таблица организаций'!E43</f>
        <v>14</v>
      </c>
      <c r="I53" s="53" t="s">
        <v>394</v>
      </c>
      <c r="J53" s="54">
        <f>'Рейтинговая таблица организаций'!F43</f>
        <v>41</v>
      </c>
      <c r="K53" s="54">
        <f>'Рейтинговая таблица организаций'!G43</f>
        <v>42</v>
      </c>
      <c r="L53" s="55" t="str">
        <f>IF('Рейтинговая таблица организаций'!H43&lt;1, "Отсутствуют или не функционируют дистанционные способы взаимодействия", IF('Рейтинговая таблица организаций'!H43&lt;4,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3" s="55">
        <f>'Рейтинговая таблица организаций'!H43</f>
        <v>5</v>
      </c>
      <c r="N53" s="55">
        <f>IF('Рейтинговая таблица организаций'!H43&lt;1, 0, IF('Рейтинговая таблица организаций'!H43&lt;4, 30, 100))</f>
        <v>100</v>
      </c>
      <c r="O53" s="55" t="s">
        <v>395</v>
      </c>
      <c r="P53" s="55">
        <f>'Рейтинговая таблица организаций'!I43</f>
        <v>425</v>
      </c>
      <c r="Q53" s="55">
        <f>'Рейтинговая таблица организаций'!J43</f>
        <v>449</v>
      </c>
      <c r="R53" s="55" t="s">
        <v>396</v>
      </c>
      <c r="S53" s="55">
        <f>'Рейтинговая таблица организаций'!K43</f>
        <v>503</v>
      </c>
      <c r="T53" s="55">
        <f>'Рейтинговая таблица организаций'!L43</f>
        <v>530</v>
      </c>
      <c r="U53" s="55" t="str">
        <f>IF('Рейтинговая таблица организаций'!Q43&lt;1, "Отсутствуют комфортные условия", IF('Рейтинговая таблица организаций'!Q43&lt;5,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53" s="55">
        <f>'Рейтинговая таблица организаций'!Q43</f>
        <v>5</v>
      </c>
      <c r="W53" s="55">
        <f>IF('Рейтинговая таблица организаций'!Q43&lt;1, 0, IF('Рейтинговая таблица организаций'!Q43&lt;4, 20, 100))</f>
        <v>100</v>
      </c>
      <c r="X53" s="55" t="s">
        <v>397</v>
      </c>
      <c r="Y53" s="55">
        <f>'Рейтинговая таблица организаций'!T43</f>
        <v>466</v>
      </c>
      <c r="Z53" s="55">
        <f>'Рейтинговая таблица организаций'!U43</f>
        <v>574</v>
      </c>
      <c r="AA53" s="55" t="str">
        <f>IF('Рейтинговая таблица организаций'!Z43&lt;1, "Отсутствуют условия доступности для инвалидов", IF('Рейтинговая таблица организаций'!Z43&lt;5,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53" s="56">
        <f>'Рейтинговая таблица организаций'!Z43</f>
        <v>1</v>
      </c>
      <c r="AC53" s="55">
        <f>IF('Рейтинговая таблица организаций'!Z43&lt;1, 0, IF('Рейтинговая таблица организаций'!Z43&lt;5, 20, 100))</f>
        <v>20</v>
      </c>
      <c r="AD53" s="55" t="str">
        <f>IF('Рейтинговая таблица организаций'!AA43&lt;1, "Отсутствуют условия доступности, позволяющие инвалидам получать услуги наравне с другими", IF('Рейтинговая таблица организаций'!AA43&lt;5,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3" s="55">
        <f>'Рейтинговая таблица организаций'!AA43</f>
        <v>4</v>
      </c>
      <c r="AF53" s="55">
        <f>IF('Рейтинговая таблица организаций'!AA43&lt;1, 0, IF('Рейтинговая таблица организаций'!AA43&lt;5, 20, 100))</f>
        <v>20</v>
      </c>
      <c r="AG53" s="55" t="s">
        <v>398</v>
      </c>
      <c r="AH53" s="55">
        <f>'Рейтинговая таблица организаций'!AB43</f>
        <v>31</v>
      </c>
      <c r="AI53" s="55">
        <f>'Рейтинговая таблица организаций'!AC43</f>
        <v>40</v>
      </c>
      <c r="AJ53" s="55" t="s">
        <v>399</v>
      </c>
      <c r="AK53" s="55">
        <f>'Рейтинговая таблица организаций'!AH43</f>
        <v>524</v>
      </c>
      <c r="AL53" s="55">
        <f>'Рейтинговая таблица организаций'!AI43</f>
        <v>574</v>
      </c>
      <c r="AM53" s="55" t="s">
        <v>400</v>
      </c>
      <c r="AN53" s="55">
        <f>'Рейтинговая таблица организаций'!AJ43</f>
        <v>526</v>
      </c>
      <c r="AO53" s="55">
        <f>'Рейтинговая таблица организаций'!AK43</f>
        <v>574</v>
      </c>
      <c r="AP53" s="55" t="s">
        <v>401</v>
      </c>
      <c r="AQ53" s="55">
        <f>'Рейтинговая таблица организаций'!AL43</f>
        <v>394</v>
      </c>
      <c r="AR53" s="55">
        <f>'Рейтинговая таблица организаций'!AM43</f>
        <v>415</v>
      </c>
      <c r="AS53" s="55" t="s">
        <v>402</v>
      </c>
      <c r="AT53" s="55">
        <f>'Рейтинговая таблица организаций'!AR43</f>
        <v>518</v>
      </c>
      <c r="AU53" s="55">
        <f>'Рейтинговая таблица организаций'!AS43</f>
        <v>574</v>
      </c>
      <c r="AV53" s="55" t="s">
        <v>403</v>
      </c>
      <c r="AW53" s="55">
        <f>'Рейтинговая таблица организаций'!AT43</f>
        <v>499</v>
      </c>
      <c r="AX53" s="55">
        <f>'Рейтинговая таблица организаций'!AU43</f>
        <v>574</v>
      </c>
      <c r="AY53" s="55" t="s">
        <v>404</v>
      </c>
      <c r="AZ53" s="55">
        <f>'Рейтинговая таблица организаций'!AV43</f>
        <v>535</v>
      </c>
      <c r="BA53" s="55">
        <f>'Рейтинговая таблица организаций'!AW43</f>
        <v>574</v>
      </c>
    </row>
    <row r="54" spans="1:53" ht="78" x14ac:dyDescent="0.3">
      <c r="A54" s="51">
        <v>41</v>
      </c>
      <c r="B54" s="109" t="str">
        <f>'для bus.gov.ru'!B45</f>
        <v>муниципальное бюджетное общеобразовательное учреждение «Средняя школа № 58»</v>
      </c>
      <c r="C54" s="52">
        <f>'для bus.gov.ru'!C45</f>
        <v>605</v>
      </c>
      <c r="D54" s="52">
        <f>'для bus.gov.ru'!D45</f>
        <v>260</v>
      </c>
      <c r="E54" s="52">
        <f>'для bus.gov.ru'!E45</f>
        <v>0.42975206611570249</v>
      </c>
      <c r="F54" s="53" t="s">
        <v>393</v>
      </c>
      <c r="G54" s="54">
        <f>'Рейтинговая таблица организаций'!D44</f>
        <v>14</v>
      </c>
      <c r="H54" s="54">
        <f>'Рейтинговая таблица организаций'!E44</f>
        <v>14</v>
      </c>
      <c r="I54" s="53" t="s">
        <v>394</v>
      </c>
      <c r="J54" s="54">
        <f>'Рейтинговая таблица организаций'!F44</f>
        <v>44</v>
      </c>
      <c r="K54" s="54">
        <f>'Рейтинговая таблица организаций'!G44</f>
        <v>44</v>
      </c>
      <c r="L54" s="55" t="str">
        <f>IF('Рейтинговая таблица организаций'!H44&lt;1, "Отсутствуют или не функционируют дистанционные способы взаимодействия", IF('Рейтинговая таблица организаций'!H44&lt;4,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4" s="55">
        <f>'Рейтинговая таблица организаций'!H44</f>
        <v>6</v>
      </c>
      <c r="N54" s="55">
        <f>IF('Рейтинговая таблица организаций'!H44&lt;1, 0, IF('Рейтинговая таблица организаций'!H44&lt;4, 30, 100))</f>
        <v>100</v>
      </c>
      <c r="O54" s="55" t="s">
        <v>395</v>
      </c>
      <c r="P54" s="55">
        <f>'Рейтинговая таблица организаций'!I44</f>
        <v>186</v>
      </c>
      <c r="Q54" s="55">
        <f>'Рейтинговая таблица организаций'!J44</f>
        <v>193</v>
      </c>
      <c r="R54" s="55" t="s">
        <v>396</v>
      </c>
      <c r="S54" s="55">
        <f>'Рейтинговая таблица организаций'!K44</f>
        <v>225</v>
      </c>
      <c r="T54" s="55">
        <f>'Рейтинговая таблица организаций'!L44</f>
        <v>234</v>
      </c>
      <c r="U54" s="55" t="str">
        <f>IF('Рейтинговая таблица организаций'!Q44&lt;1, "Отсутствуют комфортные условия", IF('Рейтинговая таблица организаций'!Q44&lt;5,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54" s="55">
        <f>'Рейтинговая таблица организаций'!Q44</f>
        <v>5</v>
      </c>
      <c r="W54" s="55">
        <f>IF('Рейтинговая таблица организаций'!Q44&lt;1, 0, IF('Рейтинговая таблица организаций'!Q44&lt;4, 20, 100))</f>
        <v>100</v>
      </c>
      <c r="X54" s="55" t="s">
        <v>397</v>
      </c>
      <c r="Y54" s="55">
        <f>'Рейтинговая таблица организаций'!T44</f>
        <v>210</v>
      </c>
      <c r="Z54" s="55">
        <f>'Рейтинговая таблица организаций'!U44</f>
        <v>260</v>
      </c>
      <c r="AA54" s="55" t="str">
        <f>IF('Рейтинговая таблица организаций'!Z44&lt;1, "Отсутствуют условия доступности для инвалидов", IF('Рейтинговая таблица организаций'!Z44&lt;5, "Количество условий доступности организации для инвалидов (от одного до четырех)", "Наличие пяти и более условий доступности для инвалидов"))</f>
        <v>Отсутствуют условия доступности для инвалидов</v>
      </c>
      <c r="AB54" s="56">
        <f>'Рейтинговая таблица организаций'!Z44</f>
        <v>0</v>
      </c>
      <c r="AC54" s="55">
        <f>IF('Рейтинговая таблица организаций'!Z44&lt;1, 0, IF('Рейтинговая таблица организаций'!Z44&lt;5, 20, 100))</f>
        <v>0</v>
      </c>
      <c r="AD54" s="55" t="str">
        <f>IF('Рейтинговая таблица организаций'!AA44&lt;1, "Отсутствуют условия доступности, позволяющие инвалидам получать услуги наравне с другими", IF('Рейтинговая таблица организаций'!AA44&lt;5,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4" s="55">
        <f>'Рейтинговая таблица организаций'!AA44</f>
        <v>4</v>
      </c>
      <c r="AF54" s="55">
        <f>IF('Рейтинговая таблица организаций'!AA44&lt;1, 0, IF('Рейтинговая таблица организаций'!AA44&lt;5, 20, 100))</f>
        <v>20</v>
      </c>
      <c r="AG54" s="55" t="s">
        <v>398</v>
      </c>
      <c r="AH54" s="55">
        <f>'Рейтинговая таблица организаций'!AB44</f>
        <v>25</v>
      </c>
      <c r="AI54" s="55">
        <f>'Рейтинговая таблица организаций'!AC44</f>
        <v>29</v>
      </c>
      <c r="AJ54" s="55" t="s">
        <v>399</v>
      </c>
      <c r="AK54" s="55">
        <f>'Рейтинговая таблица организаций'!AH44</f>
        <v>249</v>
      </c>
      <c r="AL54" s="55">
        <f>'Рейтинговая таблица организаций'!AI44</f>
        <v>260</v>
      </c>
      <c r="AM54" s="55" t="s">
        <v>400</v>
      </c>
      <c r="AN54" s="55">
        <f>'Рейтинговая таблица организаций'!AJ44</f>
        <v>245</v>
      </c>
      <c r="AO54" s="55">
        <f>'Рейтинговая таблица организаций'!AK44</f>
        <v>260</v>
      </c>
      <c r="AP54" s="55" t="s">
        <v>401</v>
      </c>
      <c r="AQ54" s="55">
        <f>'Рейтинговая таблица организаций'!AL44</f>
        <v>209</v>
      </c>
      <c r="AR54" s="55">
        <f>'Рейтинговая таблица организаций'!AM44</f>
        <v>217</v>
      </c>
      <c r="AS54" s="55" t="s">
        <v>402</v>
      </c>
      <c r="AT54" s="55">
        <f>'Рейтинговая таблица организаций'!AR44</f>
        <v>232</v>
      </c>
      <c r="AU54" s="55">
        <f>'Рейтинговая таблица организаций'!AS44</f>
        <v>260</v>
      </c>
      <c r="AV54" s="55" t="s">
        <v>403</v>
      </c>
      <c r="AW54" s="55">
        <f>'Рейтинговая таблица организаций'!AT44</f>
        <v>245</v>
      </c>
      <c r="AX54" s="55">
        <f>'Рейтинговая таблица организаций'!AU44</f>
        <v>260</v>
      </c>
      <c r="AY54" s="55" t="s">
        <v>404</v>
      </c>
      <c r="AZ54" s="55">
        <f>'Рейтинговая таблица организаций'!AV44</f>
        <v>242</v>
      </c>
      <c r="BA54" s="55">
        <f>'Рейтинговая таблица организаций'!AW44</f>
        <v>260</v>
      </c>
    </row>
    <row r="55" spans="1:53" ht="78" x14ac:dyDescent="0.3">
      <c r="A55" s="51">
        <v>42</v>
      </c>
      <c r="B55" s="109" t="str">
        <f>'для bus.gov.ru'!B46</f>
        <v>муниципальное бюджетное общеобразовательное учреждение «Средняя школа № 61»</v>
      </c>
      <c r="C55" s="52">
        <f>'для bus.gov.ru'!C46</f>
        <v>1127</v>
      </c>
      <c r="D55" s="52">
        <f>'для bus.gov.ru'!D46</f>
        <v>314</v>
      </c>
      <c r="E55" s="52">
        <f>'для bus.gov.ru'!E46</f>
        <v>0.27861579414374443</v>
      </c>
      <c r="F55" s="53" t="s">
        <v>393</v>
      </c>
      <c r="G55" s="54">
        <f>'Рейтинговая таблица организаций'!D45</f>
        <v>14</v>
      </c>
      <c r="H55" s="54">
        <f>'Рейтинговая таблица организаций'!E45</f>
        <v>14</v>
      </c>
      <c r="I55" s="53" t="s">
        <v>394</v>
      </c>
      <c r="J55" s="54">
        <f>'Рейтинговая таблица организаций'!F45</f>
        <v>40</v>
      </c>
      <c r="K55" s="54">
        <f>'Рейтинговая таблица организаций'!G45</f>
        <v>41</v>
      </c>
      <c r="L55" s="55" t="str">
        <f>IF('Рейтинговая таблица организаций'!H45&lt;1, "Отсутствуют или не функционируют дистанционные способы взаимодействия", IF('Рейтинговая таблица организаций'!H45&lt;4,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5" s="55">
        <f>'Рейтинговая таблица организаций'!H45</f>
        <v>5</v>
      </c>
      <c r="N55" s="55">
        <f>IF('Рейтинговая таблица организаций'!H45&lt;1, 0, IF('Рейтинговая таблица организаций'!H45&lt;4, 30, 100))</f>
        <v>100</v>
      </c>
      <c r="O55" s="55" t="s">
        <v>395</v>
      </c>
      <c r="P55" s="55">
        <f>'Рейтинговая таблица организаций'!I45</f>
        <v>259</v>
      </c>
      <c r="Q55" s="55">
        <f>'Рейтинговая таблица организаций'!J45</f>
        <v>267</v>
      </c>
      <c r="R55" s="55" t="s">
        <v>396</v>
      </c>
      <c r="S55" s="55">
        <f>'Рейтинговая таблица организаций'!K45</f>
        <v>285</v>
      </c>
      <c r="T55" s="55">
        <f>'Рейтинговая таблица организаций'!L45</f>
        <v>300</v>
      </c>
      <c r="U55" s="55" t="str">
        <f>IF('Рейтинговая таблица организаций'!Q45&lt;1, "Отсутствуют комфортные условия", IF('Рейтинговая таблица организаций'!Q45&lt;5,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55" s="55">
        <f>'Рейтинговая таблица организаций'!Q45</f>
        <v>5</v>
      </c>
      <c r="W55" s="55">
        <f>IF('Рейтинговая таблица организаций'!Q45&lt;1, 0, IF('Рейтинговая таблица организаций'!Q45&lt;4, 20, 100))</f>
        <v>100</v>
      </c>
      <c r="X55" s="55" t="s">
        <v>397</v>
      </c>
      <c r="Y55" s="55">
        <f>'Рейтинговая таблица организаций'!T45</f>
        <v>273</v>
      </c>
      <c r="Z55" s="55">
        <f>'Рейтинговая таблица организаций'!U45</f>
        <v>314</v>
      </c>
      <c r="AA55" s="55" t="str">
        <f>IF('Рейтинговая таблица организаций'!Z45&lt;1, "Отсутствуют условия доступности для инвалидов", IF('Рейтинговая таблица организаций'!Z45&lt;5, "Количество условий доступности организации для инвалидов (от одного до четырех)", "Наличие пяти и более условий доступности для инвалидов"))</f>
        <v>Отсутствуют условия доступности для инвалидов</v>
      </c>
      <c r="AB55" s="56">
        <f>'Рейтинговая таблица организаций'!Z45</f>
        <v>0</v>
      </c>
      <c r="AC55" s="55">
        <f>IF('Рейтинговая таблица организаций'!Z45&lt;1, 0, IF('Рейтинговая таблица организаций'!Z45&lt;5, 20, 100))</f>
        <v>0</v>
      </c>
      <c r="AD55" s="55" t="str">
        <f>IF('Рейтинговая таблица организаций'!AA45&lt;1, "Отсутствуют условия доступности, позволяющие инвалидам получать услуги наравне с другими", IF('Рейтинговая таблица организаций'!AA45&lt;5,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5" s="55">
        <f>'Рейтинговая таблица организаций'!AA45</f>
        <v>4</v>
      </c>
      <c r="AF55" s="55">
        <f>IF('Рейтинговая таблица организаций'!AA45&lt;1, 0, IF('Рейтинговая таблица организаций'!AA45&lt;5, 20, 100))</f>
        <v>20</v>
      </c>
      <c r="AG55" s="55" t="s">
        <v>398</v>
      </c>
      <c r="AH55" s="55">
        <f>'Рейтинговая таблица организаций'!AB45</f>
        <v>11</v>
      </c>
      <c r="AI55" s="55">
        <f>'Рейтинговая таблица организаций'!AC45</f>
        <v>13</v>
      </c>
      <c r="AJ55" s="55" t="s">
        <v>399</v>
      </c>
      <c r="AK55" s="55">
        <f>'Рейтинговая таблица организаций'!AH45</f>
        <v>301</v>
      </c>
      <c r="AL55" s="55">
        <f>'Рейтинговая таблица организаций'!AI45</f>
        <v>314</v>
      </c>
      <c r="AM55" s="55" t="s">
        <v>400</v>
      </c>
      <c r="AN55" s="55">
        <f>'Рейтинговая таблица организаций'!AJ45</f>
        <v>300</v>
      </c>
      <c r="AO55" s="55">
        <f>'Рейтинговая таблица организаций'!AK45</f>
        <v>314</v>
      </c>
      <c r="AP55" s="55" t="s">
        <v>401</v>
      </c>
      <c r="AQ55" s="55">
        <f>'Рейтинговая таблица организаций'!AL45</f>
        <v>247</v>
      </c>
      <c r="AR55" s="55">
        <f>'Рейтинговая таблица организаций'!AM45</f>
        <v>252</v>
      </c>
      <c r="AS55" s="55" t="s">
        <v>402</v>
      </c>
      <c r="AT55" s="55">
        <f>'Рейтинговая таблица организаций'!AR45</f>
        <v>300</v>
      </c>
      <c r="AU55" s="55">
        <f>'Рейтинговая таблица организаций'!AS45</f>
        <v>314</v>
      </c>
      <c r="AV55" s="55" t="s">
        <v>403</v>
      </c>
      <c r="AW55" s="55">
        <f>'Рейтинговая таблица организаций'!AT45</f>
        <v>294</v>
      </c>
      <c r="AX55" s="55">
        <f>'Рейтинговая таблица организаций'!AU45</f>
        <v>314</v>
      </c>
      <c r="AY55" s="55" t="s">
        <v>404</v>
      </c>
      <c r="AZ55" s="55">
        <f>'Рейтинговая таблица организаций'!AV45</f>
        <v>301</v>
      </c>
      <c r="BA55" s="55">
        <f>'Рейтинговая таблица организаций'!AW45</f>
        <v>314</v>
      </c>
    </row>
    <row r="56" spans="1:53" ht="78" x14ac:dyDescent="0.3">
      <c r="A56" s="51">
        <v>43</v>
      </c>
      <c r="B56" s="109" t="str">
        <f>'для bus.gov.ru'!B47</f>
        <v>муниципальное бюджетное общеобразовательное учреждение «Средняя школа № 62»</v>
      </c>
      <c r="C56" s="52">
        <f>'для bus.gov.ru'!C47</f>
        <v>850</v>
      </c>
      <c r="D56" s="52">
        <f>'для bus.gov.ru'!D47</f>
        <v>179</v>
      </c>
      <c r="E56" s="52">
        <f>'для bus.gov.ru'!E47</f>
        <v>0.21058823529411766</v>
      </c>
      <c r="F56" s="53" t="s">
        <v>393</v>
      </c>
      <c r="G56" s="54">
        <f>'Рейтинговая таблица организаций'!D46</f>
        <v>14</v>
      </c>
      <c r="H56" s="54">
        <f>'Рейтинговая таблица организаций'!E46</f>
        <v>14</v>
      </c>
      <c r="I56" s="53" t="s">
        <v>394</v>
      </c>
      <c r="J56" s="54">
        <f>'Рейтинговая таблица организаций'!F46</f>
        <v>40</v>
      </c>
      <c r="K56" s="54">
        <f>'Рейтинговая таблица организаций'!G46</f>
        <v>41</v>
      </c>
      <c r="L56" s="55" t="str">
        <f>IF('Рейтинговая таблица организаций'!H46&lt;1, "Отсутствуют или не функционируют дистанционные способы взаимодействия", IF('Рейтинговая таблица организаций'!H46&lt;4,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6" s="55">
        <f>'Рейтинговая таблица организаций'!H46</f>
        <v>4</v>
      </c>
      <c r="N56" s="55">
        <f>IF('Рейтинговая таблица организаций'!H46&lt;1, 0, IF('Рейтинговая таблица организаций'!H46&lt;4, 30, 100))</f>
        <v>100</v>
      </c>
      <c r="O56" s="55" t="s">
        <v>395</v>
      </c>
      <c r="P56" s="55">
        <f>'Рейтинговая таблица организаций'!I46</f>
        <v>162</v>
      </c>
      <c r="Q56" s="55">
        <f>'Рейтинговая таблица организаций'!J46</f>
        <v>163</v>
      </c>
      <c r="R56" s="55" t="s">
        <v>396</v>
      </c>
      <c r="S56" s="55">
        <f>'Рейтинговая таблица организаций'!K46</f>
        <v>170</v>
      </c>
      <c r="T56" s="55">
        <f>'Рейтинговая таблица организаций'!L46</f>
        <v>174</v>
      </c>
      <c r="U56" s="55" t="str">
        <f>IF('Рейтинговая таблица организаций'!Q46&lt;1, "Отсутствуют комфортные условия", IF('Рейтинговая таблица организаций'!Q46&lt;5,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56" s="55">
        <f>'Рейтинговая таблица организаций'!Q46</f>
        <v>5</v>
      </c>
      <c r="W56" s="55">
        <f>IF('Рейтинговая таблица организаций'!Q46&lt;1, 0, IF('Рейтинговая таблица организаций'!Q46&lt;4, 20, 100))</f>
        <v>100</v>
      </c>
      <c r="X56" s="55" t="s">
        <v>397</v>
      </c>
      <c r="Y56" s="55">
        <f>'Рейтинговая таблица организаций'!T46</f>
        <v>169</v>
      </c>
      <c r="Z56" s="55">
        <f>'Рейтинговая таблица организаций'!U46</f>
        <v>179</v>
      </c>
      <c r="AA56" s="55" t="str">
        <f>IF('Рейтинговая таблица организаций'!Z46&lt;1, "Отсутствуют условия доступности для инвалидов", IF('Рейтинговая таблица организаций'!Z46&lt;5,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56" s="56">
        <f>'Рейтинговая таблица организаций'!Z46</f>
        <v>3</v>
      </c>
      <c r="AC56" s="55">
        <f>IF('Рейтинговая таблица организаций'!Z46&lt;1, 0, IF('Рейтинговая таблица организаций'!Z46&lt;5, 20, 100))</f>
        <v>20</v>
      </c>
      <c r="AD56" s="55" t="str">
        <f>IF('Рейтинговая таблица организаций'!AA46&lt;1, "Отсутствуют условия доступности, позволяющие инвалидам получать услуги наравне с другими", IF('Рейтинговая таблица организаций'!AA46&lt;5,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Наличие пяти и более условий  доступности</v>
      </c>
      <c r="AE56" s="55">
        <f>'Рейтинговая таблица организаций'!AA46</f>
        <v>5</v>
      </c>
      <c r="AF56" s="55">
        <f>IF('Рейтинговая таблица организаций'!AA46&lt;1, 0, IF('Рейтинговая таблица организаций'!AA46&lt;5, 20, 100))</f>
        <v>100</v>
      </c>
      <c r="AG56" s="55" t="s">
        <v>398</v>
      </c>
      <c r="AH56" s="55">
        <f>'Рейтинговая таблица организаций'!AB46</f>
        <v>12</v>
      </c>
      <c r="AI56" s="55">
        <f>'Рейтинговая таблица организаций'!AC46</f>
        <v>14</v>
      </c>
      <c r="AJ56" s="55" t="s">
        <v>399</v>
      </c>
      <c r="AK56" s="55">
        <f>'Рейтинговая таблица организаций'!AH46</f>
        <v>177</v>
      </c>
      <c r="AL56" s="55">
        <f>'Рейтинговая таблица организаций'!AI46</f>
        <v>179</v>
      </c>
      <c r="AM56" s="55" t="s">
        <v>400</v>
      </c>
      <c r="AN56" s="55">
        <f>'Рейтинговая таблица организаций'!AJ46</f>
        <v>176</v>
      </c>
      <c r="AO56" s="55">
        <f>'Рейтинговая таблица организаций'!AK46</f>
        <v>179</v>
      </c>
      <c r="AP56" s="55" t="s">
        <v>401</v>
      </c>
      <c r="AQ56" s="55">
        <f>'Рейтинговая таблица организаций'!AL46</f>
        <v>134</v>
      </c>
      <c r="AR56" s="55">
        <f>'Рейтинговая таблица организаций'!AM46</f>
        <v>137</v>
      </c>
      <c r="AS56" s="55" t="s">
        <v>402</v>
      </c>
      <c r="AT56" s="55">
        <f>'Рейтинговая таблица организаций'!AR46</f>
        <v>173</v>
      </c>
      <c r="AU56" s="55">
        <f>'Рейтинговая таблица организаций'!AS46</f>
        <v>179</v>
      </c>
      <c r="AV56" s="55" t="s">
        <v>403</v>
      </c>
      <c r="AW56" s="55">
        <f>'Рейтинговая таблица организаций'!AT46</f>
        <v>174</v>
      </c>
      <c r="AX56" s="55">
        <f>'Рейтинговая таблица организаций'!AU46</f>
        <v>179</v>
      </c>
      <c r="AY56" s="55" t="s">
        <v>404</v>
      </c>
      <c r="AZ56" s="55">
        <f>'Рейтинговая таблица организаций'!AV46</f>
        <v>173</v>
      </c>
      <c r="BA56" s="55">
        <f>'Рейтинговая таблица организаций'!AW46</f>
        <v>179</v>
      </c>
    </row>
    <row r="57" spans="1:53" ht="78" x14ac:dyDescent="0.3">
      <c r="A57" s="51">
        <v>44</v>
      </c>
      <c r="B57" s="109" t="str">
        <f>'для bus.gov.ru'!B48</f>
        <v>муниципальное бюджетное общеобразовательное учреждение «Средняя школа № 63»</v>
      </c>
      <c r="C57" s="52">
        <f>'для bus.gov.ru'!C48</f>
        <v>871</v>
      </c>
      <c r="D57" s="52">
        <f>'для bus.gov.ru'!D48</f>
        <v>29</v>
      </c>
      <c r="E57" s="52">
        <f>'для bus.gov.ru'!E48</f>
        <v>3.3295063145809413E-2</v>
      </c>
      <c r="F57" s="53" t="s">
        <v>393</v>
      </c>
      <c r="G57" s="54">
        <f>'Рейтинговая таблица организаций'!D47</f>
        <v>14</v>
      </c>
      <c r="H57" s="54">
        <f>'Рейтинговая таблица организаций'!E47</f>
        <v>14</v>
      </c>
      <c r="I57" s="53" t="s">
        <v>394</v>
      </c>
      <c r="J57" s="54">
        <f>'Рейтинговая таблица организаций'!F47</f>
        <v>43</v>
      </c>
      <c r="K57" s="54">
        <f>'Рейтинговая таблица организаций'!G47</f>
        <v>44</v>
      </c>
      <c r="L57" s="55" t="str">
        <f>IF('Рейтинговая таблица организаций'!H47&lt;1, "Отсутствуют или не функционируют дистанционные способы взаимодействия", IF('Рейтинговая таблица организаций'!H47&lt;4,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7" s="55">
        <f>'Рейтинговая таблица организаций'!H47</f>
        <v>5</v>
      </c>
      <c r="N57" s="55">
        <f>IF('Рейтинговая таблица организаций'!H47&lt;1, 0, IF('Рейтинговая таблица организаций'!H47&lt;4, 30, 100))</f>
        <v>100</v>
      </c>
      <c r="O57" s="55" t="s">
        <v>395</v>
      </c>
      <c r="P57" s="55">
        <f>'Рейтинговая таблица организаций'!I47</f>
        <v>15</v>
      </c>
      <c r="Q57" s="55">
        <f>'Рейтинговая таблица организаций'!J47</f>
        <v>21</v>
      </c>
      <c r="R57" s="55" t="s">
        <v>396</v>
      </c>
      <c r="S57" s="55">
        <f>'Рейтинговая таблица организаций'!K47</f>
        <v>14</v>
      </c>
      <c r="T57" s="55">
        <f>'Рейтинговая таблица организаций'!L47</f>
        <v>23</v>
      </c>
      <c r="U57" s="55" t="str">
        <f>IF('Рейтинговая таблица организаций'!Q47&lt;1, "Отсутствуют комфортные условия", IF('Рейтинговая таблица организаций'!Q47&lt;5,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57" s="55">
        <f>'Рейтинговая таблица организаций'!Q47</f>
        <v>5</v>
      </c>
      <c r="W57" s="55">
        <f>IF('Рейтинговая таблица организаций'!Q47&lt;1, 0, IF('Рейтинговая таблица организаций'!Q47&lt;4, 20, 100))</f>
        <v>100</v>
      </c>
      <c r="X57" s="55" t="s">
        <v>397</v>
      </c>
      <c r="Y57" s="55">
        <f>'Рейтинговая таблица организаций'!T47</f>
        <v>15</v>
      </c>
      <c r="Z57" s="55">
        <f>'Рейтинговая таблица организаций'!U47</f>
        <v>29</v>
      </c>
      <c r="AA57" s="55" t="str">
        <f>IF('Рейтинговая таблица организаций'!Z47&lt;1, "Отсутствуют условия доступности для инвалидов", IF('Рейтинговая таблица организаций'!Z47&lt;5,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57" s="56">
        <f>'Рейтинговая таблица организаций'!Z47</f>
        <v>1</v>
      </c>
      <c r="AC57" s="55">
        <f>IF('Рейтинговая таблица организаций'!Z47&lt;1, 0, IF('Рейтинговая таблица организаций'!Z47&lt;5, 20, 100))</f>
        <v>20</v>
      </c>
      <c r="AD57" s="55" t="str">
        <f>IF('Рейтинговая таблица организаций'!AA47&lt;1, "Отсутствуют условия доступности, позволяющие инвалидам получать услуги наравне с другими", IF('Рейтинговая таблица организаций'!AA47&lt;5,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7" s="55">
        <f>'Рейтинговая таблица организаций'!AA47</f>
        <v>4</v>
      </c>
      <c r="AF57" s="55">
        <f>IF('Рейтинговая таблица организаций'!AA47&lt;1, 0, IF('Рейтинговая таблица организаций'!AA47&lt;5, 20, 100))</f>
        <v>20</v>
      </c>
      <c r="AG57" s="55" t="s">
        <v>398</v>
      </c>
      <c r="AH57" s="55">
        <f>'Рейтинговая таблица организаций'!AB47</f>
        <v>1</v>
      </c>
      <c r="AI57" s="55">
        <f>'Рейтинговая таблица организаций'!AC47</f>
        <v>2</v>
      </c>
      <c r="AJ57" s="55" t="s">
        <v>399</v>
      </c>
      <c r="AK57" s="55">
        <f>'Рейтинговая таблица организаций'!AH47</f>
        <v>21</v>
      </c>
      <c r="AL57" s="55">
        <f>'Рейтинговая таблица организаций'!AI47</f>
        <v>29</v>
      </c>
      <c r="AM57" s="55" t="s">
        <v>400</v>
      </c>
      <c r="AN57" s="55">
        <f>'Рейтинговая таблица организаций'!AJ47</f>
        <v>25</v>
      </c>
      <c r="AO57" s="55">
        <f>'Рейтинговая таблица организаций'!AK47</f>
        <v>29</v>
      </c>
      <c r="AP57" s="55" t="s">
        <v>401</v>
      </c>
      <c r="AQ57" s="55">
        <f>'Рейтинговая таблица организаций'!AL47</f>
        <v>13</v>
      </c>
      <c r="AR57" s="55">
        <f>'Рейтинговая таблица организаций'!AM47</f>
        <v>15</v>
      </c>
      <c r="AS57" s="55" t="s">
        <v>402</v>
      </c>
      <c r="AT57" s="55">
        <f>'Рейтинговая таблица организаций'!AR47</f>
        <v>17</v>
      </c>
      <c r="AU57" s="55">
        <f>'Рейтинговая таблица организаций'!AS47</f>
        <v>29</v>
      </c>
      <c r="AV57" s="55" t="s">
        <v>403</v>
      </c>
      <c r="AW57" s="55">
        <f>'Рейтинговая таблица организаций'!AT47</f>
        <v>23</v>
      </c>
      <c r="AX57" s="55">
        <f>'Рейтинговая таблица организаций'!AU47</f>
        <v>29</v>
      </c>
      <c r="AY57" s="55" t="s">
        <v>404</v>
      </c>
      <c r="AZ57" s="55">
        <f>'Рейтинговая таблица организаций'!AV47</f>
        <v>21</v>
      </c>
      <c r="BA57" s="55">
        <f>'Рейтинговая таблица организаций'!AW47</f>
        <v>29</v>
      </c>
    </row>
    <row r="58" spans="1:53" ht="78" x14ac:dyDescent="0.3">
      <c r="A58" s="51">
        <v>45</v>
      </c>
      <c r="B58" s="109" t="str">
        <f>'для bus.gov.ru'!B49</f>
        <v>муниципальное бюджетное общеобразовательное учреждение «Средняя школа № 64»</v>
      </c>
      <c r="C58" s="52">
        <f>'для bus.gov.ru'!C49</f>
        <v>830</v>
      </c>
      <c r="D58" s="52">
        <f>'для bus.gov.ru'!D49</f>
        <v>186</v>
      </c>
      <c r="E58" s="52">
        <f>'для bus.gov.ru'!E49</f>
        <v>0.22409638554216868</v>
      </c>
      <c r="F58" s="53" t="s">
        <v>393</v>
      </c>
      <c r="G58" s="54">
        <f>'Рейтинговая таблица организаций'!D48</f>
        <v>14</v>
      </c>
      <c r="H58" s="54">
        <f>'Рейтинговая таблица организаций'!E48</f>
        <v>14</v>
      </c>
      <c r="I58" s="53" t="s">
        <v>394</v>
      </c>
      <c r="J58" s="54">
        <f>'Рейтинговая таблица организаций'!F48</f>
        <v>36</v>
      </c>
      <c r="K58" s="54">
        <f>'Рейтинговая таблица организаций'!G48</f>
        <v>38</v>
      </c>
      <c r="L58" s="55" t="str">
        <f>IF('Рейтинговая таблица организаций'!H48&lt;1, "Отсутствуют или не функционируют дистанционные способы взаимодействия", IF('Рейтинговая таблица организаций'!H48&lt;4,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8" s="55">
        <f>'Рейтинговая таблица организаций'!H48</f>
        <v>4</v>
      </c>
      <c r="N58" s="55">
        <f>IF('Рейтинговая таблица организаций'!H48&lt;1, 0, IF('Рейтинговая таблица организаций'!H48&lt;4, 30, 100))</f>
        <v>100</v>
      </c>
      <c r="O58" s="55" t="s">
        <v>395</v>
      </c>
      <c r="P58" s="55">
        <f>'Рейтинговая таблица организаций'!I48</f>
        <v>138</v>
      </c>
      <c r="Q58" s="55">
        <f>'Рейтинговая таблица организаций'!J48</f>
        <v>145</v>
      </c>
      <c r="R58" s="55" t="s">
        <v>396</v>
      </c>
      <c r="S58" s="55">
        <f>'Рейтинговая таблица организаций'!K48</f>
        <v>164</v>
      </c>
      <c r="T58" s="55">
        <f>'Рейтинговая таблица организаций'!L48</f>
        <v>169</v>
      </c>
      <c r="U58" s="55" t="str">
        <f>IF('Рейтинговая таблица организаций'!Q48&lt;1, "Отсутствуют комфортные условия", IF('Рейтинговая таблица организаций'!Q48&lt;5,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58" s="55">
        <f>'Рейтинговая таблица организаций'!Q48</f>
        <v>5</v>
      </c>
      <c r="W58" s="55">
        <f>IF('Рейтинговая таблица организаций'!Q48&lt;1, 0, IF('Рейтинговая таблица организаций'!Q48&lt;4, 20, 100))</f>
        <v>100</v>
      </c>
      <c r="X58" s="55" t="s">
        <v>397</v>
      </c>
      <c r="Y58" s="55">
        <f>'Рейтинговая таблица организаций'!T48</f>
        <v>145</v>
      </c>
      <c r="Z58" s="55">
        <f>'Рейтинговая таблица организаций'!U48</f>
        <v>186</v>
      </c>
      <c r="AA58" s="55" t="str">
        <f>IF('Рейтинговая таблица организаций'!Z48&lt;1, "Отсутствуют условия доступности для инвалидов", IF('Рейтинговая таблица организаций'!Z48&lt;5,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58" s="56">
        <f>'Рейтинговая таблица организаций'!Z48</f>
        <v>4</v>
      </c>
      <c r="AC58" s="55">
        <f>IF('Рейтинговая таблица организаций'!Z48&lt;1, 0, IF('Рейтинговая таблица организаций'!Z48&lt;5, 20, 100))</f>
        <v>20</v>
      </c>
      <c r="AD58" s="55" t="str">
        <f>IF('Рейтинговая таблица организаций'!AA48&lt;1, "Отсутствуют условия доступности, позволяющие инвалидам получать услуги наравне с другими", IF('Рейтинговая таблица организаций'!AA48&lt;5,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8" s="55">
        <f>'Рейтинговая таблица организаций'!AA48</f>
        <v>4</v>
      </c>
      <c r="AF58" s="55">
        <f>IF('Рейтинговая таблица организаций'!AA48&lt;1, 0, IF('Рейтинговая таблица организаций'!AA48&lt;5, 20, 100))</f>
        <v>20</v>
      </c>
      <c r="AG58" s="55" t="s">
        <v>398</v>
      </c>
      <c r="AH58" s="55">
        <f>'Рейтинговая таблица организаций'!AB48</f>
        <v>16</v>
      </c>
      <c r="AI58" s="55">
        <f>'Рейтинговая таблица организаций'!AC48</f>
        <v>17</v>
      </c>
      <c r="AJ58" s="55" t="s">
        <v>399</v>
      </c>
      <c r="AK58" s="55">
        <f>'Рейтинговая таблица организаций'!AH48</f>
        <v>161</v>
      </c>
      <c r="AL58" s="55">
        <f>'Рейтинговая таблица организаций'!AI48</f>
        <v>186</v>
      </c>
      <c r="AM58" s="55" t="s">
        <v>400</v>
      </c>
      <c r="AN58" s="55">
        <f>'Рейтинговая таблица организаций'!AJ48</f>
        <v>168</v>
      </c>
      <c r="AO58" s="55">
        <f>'Рейтинговая таблица организаций'!AK48</f>
        <v>186</v>
      </c>
      <c r="AP58" s="55" t="s">
        <v>401</v>
      </c>
      <c r="AQ58" s="55">
        <f>'Рейтинговая таблица организаций'!AL48</f>
        <v>132</v>
      </c>
      <c r="AR58" s="55">
        <f>'Рейтинговая таблица организаций'!AM48</f>
        <v>139</v>
      </c>
      <c r="AS58" s="55" t="s">
        <v>402</v>
      </c>
      <c r="AT58" s="55">
        <f>'Рейтинговая таблица организаций'!AR48</f>
        <v>171</v>
      </c>
      <c r="AU58" s="55">
        <f>'Рейтинговая таблица организаций'!AS48</f>
        <v>186</v>
      </c>
      <c r="AV58" s="55" t="s">
        <v>403</v>
      </c>
      <c r="AW58" s="55">
        <f>'Рейтинговая таблица организаций'!AT48</f>
        <v>163</v>
      </c>
      <c r="AX58" s="55">
        <f>'Рейтинговая таблица организаций'!AU48</f>
        <v>186</v>
      </c>
      <c r="AY58" s="55" t="s">
        <v>404</v>
      </c>
      <c r="AZ58" s="55">
        <f>'Рейтинговая таблица организаций'!AV48</f>
        <v>171</v>
      </c>
      <c r="BA58" s="55">
        <f>'Рейтинговая таблица организаций'!AW48</f>
        <v>186</v>
      </c>
    </row>
    <row r="59" spans="1:53" ht="78" x14ac:dyDescent="0.3">
      <c r="A59" s="51">
        <v>46</v>
      </c>
      <c r="B59" s="109" t="str">
        <f>'для bus.gov.ru'!B50</f>
        <v>муниципальное бюджетное общеобразовательное учреждение «Средняя школа № 65»</v>
      </c>
      <c r="C59" s="52">
        <f>'для bus.gov.ru'!C50</f>
        <v>821</v>
      </c>
      <c r="D59" s="52">
        <f>'для bus.gov.ru'!D50</f>
        <v>154</v>
      </c>
      <c r="E59" s="52">
        <f>'для bus.gov.ru'!E50</f>
        <v>0.18757612667478685</v>
      </c>
      <c r="F59" s="53" t="s">
        <v>393</v>
      </c>
      <c r="G59" s="54">
        <f>'Рейтинговая таблица организаций'!D49</f>
        <v>13</v>
      </c>
      <c r="H59" s="54">
        <f>'Рейтинговая таблица организаций'!E49</f>
        <v>14</v>
      </c>
      <c r="I59" s="53" t="s">
        <v>394</v>
      </c>
      <c r="J59" s="54">
        <f>'Рейтинговая таблица организаций'!F49</f>
        <v>41</v>
      </c>
      <c r="K59" s="54">
        <f>'Рейтинговая таблица организаций'!G49</f>
        <v>43</v>
      </c>
      <c r="L59" s="55" t="str">
        <f>IF('Рейтинговая таблица организаций'!H49&lt;1, "Отсутствуют или не функционируют дистанционные способы взаимодействия", IF('Рейтинговая таблица организаций'!H49&lt;4,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59" s="55">
        <f>'Рейтинговая таблица организаций'!H49</f>
        <v>6</v>
      </c>
      <c r="N59" s="55">
        <f>IF('Рейтинговая таблица организаций'!H49&lt;1, 0, IF('Рейтинговая таблица организаций'!H49&lt;4, 30, 100))</f>
        <v>100</v>
      </c>
      <c r="O59" s="55" t="s">
        <v>395</v>
      </c>
      <c r="P59" s="55">
        <f>'Рейтинговая таблица организаций'!I49</f>
        <v>102</v>
      </c>
      <c r="Q59" s="55">
        <f>'Рейтинговая таблица организаций'!J49</f>
        <v>107</v>
      </c>
      <c r="R59" s="55" t="s">
        <v>396</v>
      </c>
      <c r="S59" s="55">
        <f>'Рейтинговая таблица организаций'!K49</f>
        <v>123</v>
      </c>
      <c r="T59" s="55">
        <f>'Рейтинговая таблица организаций'!L49</f>
        <v>134</v>
      </c>
      <c r="U59" s="55" t="str">
        <f>IF('Рейтинговая таблица организаций'!Q49&lt;1, "Отсутствуют комфортные условия", IF('Рейтинговая таблица организаций'!Q49&lt;5,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59" s="55">
        <f>'Рейтинговая таблица организаций'!Q49</f>
        <v>5</v>
      </c>
      <c r="W59" s="55">
        <f>IF('Рейтинговая таблица организаций'!Q49&lt;1, 0, IF('Рейтинговая таблица организаций'!Q49&lt;4, 20, 100))</f>
        <v>100</v>
      </c>
      <c r="X59" s="55" t="s">
        <v>397</v>
      </c>
      <c r="Y59" s="55">
        <f>'Рейтинговая таблица организаций'!T49</f>
        <v>94</v>
      </c>
      <c r="Z59" s="55">
        <f>'Рейтинговая таблица организаций'!U49</f>
        <v>154</v>
      </c>
      <c r="AA59" s="55" t="str">
        <f>IF('Рейтинговая таблица организаций'!Z49&lt;1, "Отсутствуют условия доступности для инвалидов", IF('Рейтинговая таблица организаций'!Z49&lt;5,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59" s="56">
        <f>'Рейтинговая таблица организаций'!Z49</f>
        <v>1</v>
      </c>
      <c r="AC59" s="55">
        <f>IF('Рейтинговая таблица организаций'!Z49&lt;1, 0, IF('Рейтинговая таблица организаций'!Z49&lt;5, 20, 100))</f>
        <v>20</v>
      </c>
      <c r="AD59" s="55" t="str">
        <f>IF('Рейтинговая таблица организаций'!AA49&lt;1, "Отсутствуют условия доступности, позволяющие инвалидам получать услуги наравне с другими", IF('Рейтинговая таблица организаций'!AA49&lt;5,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59" s="55">
        <f>'Рейтинговая таблица организаций'!AA49</f>
        <v>4</v>
      </c>
      <c r="AF59" s="55">
        <f>IF('Рейтинговая таблица организаций'!AA49&lt;1, 0, IF('Рейтинговая таблица организаций'!AA49&lt;5, 20, 100))</f>
        <v>20</v>
      </c>
      <c r="AG59" s="55" t="s">
        <v>398</v>
      </c>
      <c r="AH59" s="55">
        <f>'Рейтинговая таблица организаций'!AB49</f>
        <v>5</v>
      </c>
      <c r="AI59" s="55">
        <f>'Рейтинговая таблица организаций'!AC49</f>
        <v>5</v>
      </c>
      <c r="AJ59" s="55" t="s">
        <v>399</v>
      </c>
      <c r="AK59" s="55">
        <f>'Рейтинговая таблица организаций'!AH49</f>
        <v>134</v>
      </c>
      <c r="AL59" s="55">
        <f>'Рейтинговая таблица организаций'!AI49</f>
        <v>154</v>
      </c>
      <c r="AM59" s="55" t="s">
        <v>400</v>
      </c>
      <c r="AN59" s="55">
        <f>'Рейтинговая таблица организаций'!AJ49</f>
        <v>135</v>
      </c>
      <c r="AO59" s="55">
        <f>'Рейтинговая таблица организаций'!AK49</f>
        <v>154</v>
      </c>
      <c r="AP59" s="55" t="s">
        <v>401</v>
      </c>
      <c r="AQ59" s="55">
        <f>'Рейтинговая таблица организаций'!AL49</f>
        <v>109</v>
      </c>
      <c r="AR59" s="55">
        <f>'Рейтинговая таблица организаций'!AM49</f>
        <v>116</v>
      </c>
      <c r="AS59" s="55" t="s">
        <v>402</v>
      </c>
      <c r="AT59" s="55">
        <f>'Рейтинговая таблица организаций'!AR49</f>
        <v>123</v>
      </c>
      <c r="AU59" s="55">
        <f>'Рейтинговая таблица организаций'!AS49</f>
        <v>154</v>
      </c>
      <c r="AV59" s="55" t="s">
        <v>403</v>
      </c>
      <c r="AW59" s="55">
        <f>'Рейтинговая таблица организаций'!AT49</f>
        <v>136</v>
      </c>
      <c r="AX59" s="55">
        <f>'Рейтинговая таблица организаций'!AU49</f>
        <v>154</v>
      </c>
      <c r="AY59" s="55" t="s">
        <v>404</v>
      </c>
      <c r="AZ59" s="55">
        <f>'Рейтинговая таблица организаций'!AV49</f>
        <v>129</v>
      </c>
      <c r="BA59" s="55">
        <f>'Рейтинговая таблица организаций'!AW49</f>
        <v>154</v>
      </c>
    </row>
    <row r="60" spans="1:53" ht="78" x14ac:dyDescent="0.3">
      <c r="A60" s="51">
        <v>47</v>
      </c>
      <c r="B60" s="109" t="str">
        <f>'для bus.gov.ru'!B51</f>
        <v>муниципальное бюджетное общеобразовательное учреждение «Средняя школа № 66»</v>
      </c>
      <c r="C60" s="52">
        <f>'для bus.gov.ru'!C51</f>
        <v>830</v>
      </c>
      <c r="D60" s="52">
        <f>'для bus.gov.ru'!D51</f>
        <v>103</v>
      </c>
      <c r="E60" s="52">
        <f>'для bus.gov.ru'!E51</f>
        <v>0.12409638554216867</v>
      </c>
      <c r="F60" s="53" t="s">
        <v>393</v>
      </c>
      <c r="G60" s="54">
        <f>'Рейтинговая таблица организаций'!D50</f>
        <v>14</v>
      </c>
      <c r="H60" s="54">
        <f>'Рейтинговая таблица организаций'!E50</f>
        <v>14</v>
      </c>
      <c r="I60" s="53" t="s">
        <v>394</v>
      </c>
      <c r="J60" s="54">
        <f>'Рейтинговая таблица организаций'!F50</f>
        <v>44</v>
      </c>
      <c r="K60" s="54">
        <f>'Рейтинговая таблица организаций'!G50</f>
        <v>45</v>
      </c>
      <c r="L60" s="55" t="str">
        <f>IF('Рейтинговая таблица организаций'!H50&lt;1, "Отсутствуют или не функционируют дистанционные способы взаимодействия", IF('Рейтинговая таблица организаций'!H50&lt;4,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0" s="55">
        <f>'Рейтинговая таблица организаций'!H50</f>
        <v>4</v>
      </c>
      <c r="N60" s="55">
        <f>IF('Рейтинговая таблица организаций'!H50&lt;1, 0, IF('Рейтинговая таблица организаций'!H50&lt;4, 30, 100))</f>
        <v>100</v>
      </c>
      <c r="O60" s="55" t="s">
        <v>395</v>
      </c>
      <c r="P60" s="55">
        <f>'Рейтинговая таблица организаций'!I50</f>
        <v>66</v>
      </c>
      <c r="Q60" s="55">
        <f>'Рейтинговая таблица организаций'!J50</f>
        <v>74</v>
      </c>
      <c r="R60" s="55" t="s">
        <v>396</v>
      </c>
      <c r="S60" s="55">
        <f>'Рейтинговая таблица организаций'!K50</f>
        <v>80</v>
      </c>
      <c r="T60" s="55">
        <f>'Рейтинговая таблица организаций'!L50</f>
        <v>96</v>
      </c>
      <c r="U60" s="55" t="str">
        <f>IF('Рейтинговая таблица организаций'!Q50&lt;1, "Отсутствуют комфортные условия", IF('Рейтинговая таблица организаций'!Q50&lt;5,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60" s="55">
        <f>'Рейтинговая таблица организаций'!Q50</f>
        <v>5</v>
      </c>
      <c r="W60" s="55">
        <f>IF('Рейтинговая таблица организаций'!Q50&lt;1, 0, IF('Рейтинговая таблица организаций'!Q50&lt;4, 20, 100))</f>
        <v>100</v>
      </c>
      <c r="X60" s="55" t="s">
        <v>397</v>
      </c>
      <c r="Y60" s="55">
        <f>'Рейтинговая таблица организаций'!T50</f>
        <v>65</v>
      </c>
      <c r="Z60" s="55">
        <f>'Рейтинговая таблица организаций'!U50</f>
        <v>103</v>
      </c>
      <c r="AA60" s="55" t="str">
        <f>IF('Рейтинговая таблица организаций'!Z50&lt;1, "Отсутствуют условия доступности для инвалидов", IF('Рейтинговая таблица организаций'!Z50&lt;5,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60" s="56">
        <f>'Рейтинговая таблица организаций'!Z50</f>
        <v>3</v>
      </c>
      <c r="AC60" s="55">
        <f>IF('Рейтинговая таблица организаций'!Z50&lt;1, 0, IF('Рейтинговая таблица организаций'!Z50&lt;5, 20, 100))</f>
        <v>20</v>
      </c>
      <c r="AD60" s="55" t="str">
        <f>IF('Рейтинговая таблица организаций'!AA50&lt;1, "Отсутствуют условия доступности, позволяющие инвалидам получать услуги наравне с другими", IF('Рейтинговая таблица организаций'!AA50&lt;5,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60" s="55">
        <f>'Рейтинговая таблица организаций'!AA50</f>
        <v>3</v>
      </c>
      <c r="AF60" s="55">
        <f>IF('Рейтинговая таблица организаций'!AA50&lt;1, 0, IF('Рейтинговая таблица организаций'!AA50&lt;5, 20, 100))</f>
        <v>20</v>
      </c>
      <c r="AG60" s="55" t="s">
        <v>398</v>
      </c>
      <c r="AH60" s="55">
        <f>'Рейтинговая таблица организаций'!AB50</f>
        <v>3</v>
      </c>
      <c r="AI60" s="55">
        <f>'Рейтинговая таблица организаций'!AC50</f>
        <v>4</v>
      </c>
      <c r="AJ60" s="55" t="s">
        <v>399</v>
      </c>
      <c r="AK60" s="55">
        <f>'Рейтинговая таблица организаций'!AH50</f>
        <v>83</v>
      </c>
      <c r="AL60" s="55">
        <f>'Рейтинговая таблица организаций'!AI50</f>
        <v>103</v>
      </c>
      <c r="AM60" s="55" t="s">
        <v>400</v>
      </c>
      <c r="AN60" s="55">
        <f>'Рейтинговая таблица организаций'!AJ50</f>
        <v>74</v>
      </c>
      <c r="AO60" s="55">
        <f>'Рейтинговая таблица организаций'!AK50</f>
        <v>103</v>
      </c>
      <c r="AP60" s="55" t="s">
        <v>401</v>
      </c>
      <c r="AQ60" s="55">
        <f>'Рейтинговая таблица организаций'!AL50</f>
        <v>67</v>
      </c>
      <c r="AR60" s="55">
        <f>'Рейтинговая таблица организаций'!AM50</f>
        <v>80</v>
      </c>
      <c r="AS60" s="55" t="s">
        <v>402</v>
      </c>
      <c r="AT60" s="55">
        <f>'Рейтинговая таблица организаций'!AR50</f>
        <v>79</v>
      </c>
      <c r="AU60" s="55">
        <f>'Рейтинговая таблица организаций'!AS50</f>
        <v>103</v>
      </c>
      <c r="AV60" s="55" t="s">
        <v>403</v>
      </c>
      <c r="AW60" s="55">
        <f>'Рейтинговая таблица организаций'!AT50</f>
        <v>86</v>
      </c>
      <c r="AX60" s="55">
        <f>'Рейтинговая таблица организаций'!AU50</f>
        <v>103</v>
      </c>
      <c r="AY60" s="55" t="s">
        <v>404</v>
      </c>
      <c r="AZ60" s="55">
        <f>'Рейтинговая таблица организаций'!AV50</f>
        <v>84</v>
      </c>
      <c r="BA60" s="55">
        <f>'Рейтинговая таблица организаций'!AW50</f>
        <v>103</v>
      </c>
    </row>
    <row r="61" spans="1:53" ht="62.4" x14ac:dyDescent="0.3">
      <c r="A61" s="51">
        <v>48</v>
      </c>
      <c r="B61" s="109" t="str">
        <f>'для bus.gov.ru'!B52</f>
        <v>муниципальное бюджетное общеобразовательное учреждение «Лицей № 67»</v>
      </c>
      <c r="C61" s="52">
        <f>'для bus.gov.ru'!C52</f>
        <v>742</v>
      </c>
      <c r="D61" s="52">
        <f>'для bus.gov.ru'!D52</f>
        <v>600</v>
      </c>
      <c r="E61" s="52">
        <f>'для bus.gov.ru'!E52</f>
        <v>0.80862533692722371</v>
      </c>
      <c r="F61" s="53" t="s">
        <v>393</v>
      </c>
      <c r="G61" s="54">
        <f>'Рейтинговая таблица организаций'!D51</f>
        <v>14</v>
      </c>
      <c r="H61" s="54">
        <f>'Рейтинговая таблица организаций'!E51</f>
        <v>14</v>
      </c>
      <c r="I61" s="53" t="s">
        <v>394</v>
      </c>
      <c r="J61" s="54">
        <f>'Рейтинговая таблица организаций'!F51</f>
        <v>44</v>
      </c>
      <c r="K61" s="54">
        <f>'Рейтинговая таблица организаций'!G51</f>
        <v>44</v>
      </c>
      <c r="L61" s="55" t="str">
        <f>IF('Рейтинговая таблица организаций'!H51&lt;1, "Отсутствуют или не функционируют дистанционные способы взаимодействия", IF('Рейтинговая таблица организаций'!H51&lt;4,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1" s="55">
        <f>'Рейтинговая таблица организаций'!H51</f>
        <v>6</v>
      </c>
      <c r="N61" s="55">
        <f>IF('Рейтинговая таблица организаций'!H51&lt;1, 0, IF('Рейтинговая таблица организаций'!H51&lt;4, 30, 100))</f>
        <v>100</v>
      </c>
      <c r="O61" s="55" t="s">
        <v>395</v>
      </c>
      <c r="P61" s="55">
        <f>'Рейтинговая таблица организаций'!I51</f>
        <v>437</v>
      </c>
      <c r="Q61" s="55">
        <f>'Рейтинговая таблица организаций'!J51</f>
        <v>455</v>
      </c>
      <c r="R61" s="55" t="s">
        <v>396</v>
      </c>
      <c r="S61" s="55">
        <f>'Рейтинговая таблица организаций'!K51</f>
        <v>523</v>
      </c>
      <c r="T61" s="55">
        <f>'Рейтинговая таблица организаций'!L51</f>
        <v>565</v>
      </c>
      <c r="U61" s="55" t="str">
        <f>IF('Рейтинговая таблица организаций'!Q51&lt;1, "Отсутствуют комфортные условия", IF('Рейтинговая таблица организаций'!Q51&lt;5,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61" s="55">
        <f>'Рейтинговая таблица организаций'!Q51</f>
        <v>5</v>
      </c>
      <c r="W61" s="55">
        <f>IF('Рейтинговая таблица организаций'!Q51&lt;1, 0, IF('Рейтинговая таблица организаций'!Q51&lt;4, 20, 100))</f>
        <v>100</v>
      </c>
      <c r="X61" s="55" t="s">
        <v>397</v>
      </c>
      <c r="Y61" s="55">
        <f>'Рейтинговая таблица организаций'!T51</f>
        <v>457</v>
      </c>
      <c r="Z61" s="55">
        <f>'Рейтинговая таблица организаций'!U51</f>
        <v>600</v>
      </c>
      <c r="AA61" s="55" t="str">
        <f>IF('Рейтинговая таблица организаций'!Z51&lt;1, "Отсутствуют условия доступности для инвалидов", IF('Рейтинговая таблица организаций'!Z51&lt;5,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61" s="56">
        <f>'Рейтинговая таблица организаций'!Z51</f>
        <v>2</v>
      </c>
      <c r="AC61" s="55">
        <f>IF('Рейтинговая таблица организаций'!Z51&lt;1, 0, IF('Рейтинговая таблица организаций'!Z51&lt;5, 20, 100))</f>
        <v>20</v>
      </c>
      <c r="AD61" s="55" t="str">
        <f>IF('Рейтинговая таблица организаций'!AA51&lt;1, "Отсутствуют условия доступности, позволяющие инвалидам получать услуги наравне с другими", IF('Рейтинговая таблица организаций'!AA51&lt;5,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61" s="55">
        <f>'Рейтинговая таблица организаций'!AA51</f>
        <v>4</v>
      </c>
      <c r="AF61" s="55">
        <f>IF('Рейтинговая таблица организаций'!AA51&lt;1, 0, IF('Рейтинговая таблица организаций'!AA51&lt;5, 20, 100))</f>
        <v>20</v>
      </c>
      <c r="AG61" s="55" t="s">
        <v>398</v>
      </c>
      <c r="AH61" s="55">
        <f>'Рейтинговая таблица организаций'!AB51</f>
        <v>14</v>
      </c>
      <c r="AI61" s="55">
        <f>'Рейтинговая таблица организаций'!AC51</f>
        <v>17</v>
      </c>
      <c r="AJ61" s="55" t="s">
        <v>399</v>
      </c>
      <c r="AK61" s="55">
        <f>'Рейтинговая таблица организаций'!AH51</f>
        <v>571</v>
      </c>
      <c r="AL61" s="55">
        <f>'Рейтинговая таблица организаций'!AI51</f>
        <v>600</v>
      </c>
      <c r="AM61" s="55" t="s">
        <v>400</v>
      </c>
      <c r="AN61" s="55">
        <f>'Рейтинговая таблица организаций'!AJ51</f>
        <v>568</v>
      </c>
      <c r="AO61" s="55">
        <f>'Рейтинговая таблица организаций'!AK51</f>
        <v>600</v>
      </c>
      <c r="AP61" s="55" t="s">
        <v>401</v>
      </c>
      <c r="AQ61" s="55">
        <f>'Рейтинговая таблица организаций'!AL51</f>
        <v>445</v>
      </c>
      <c r="AR61" s="55">
        <f>'Рейтинговая таблица организаций'!AM51</f>
        <v>454</v>
      </c>
      <c r="AS61" s="55" t="s">
        <v>402</v>
      </c>
      <c r="AT61" s="55">
        <f>'Рейтинговая таблица организаций'!AR51</f>
        <v>546</v>
      </c>
      <c r="AU61" s="55">
        <f>'Рейтинговая таблица организаций'!AS51</f>
        <v>600</v>
      </c>
      <c r="AV61" s="55" t="s">
        <v>403</v>
      </c>
      <c r="AW61" s="55">
        <f>'Рейтинговая таблица организаций'!AT51</f>
        <v>505</v>
      </c>
      <c r="AX61" s="55">
        <f>'Рейтинговая таблица организаций'!AU51</f>
        <v>600</v>
      </c>
      <c r="AY61" s="55" t="s">
        <v>404</v>
      </c>
      <c r="AZ61" s="55">
        <f>'Рейтинговая таблица организаций'!AV51</f>
        <v>565</v>
      </c>
      <c r="BA61" s="55">
        <f>'Рейтинговая таблица организаций'!AW51</f>
        <v>600</v>
      </c>
    </row>
    <row r="62" spans="1:53" ht="78" x14ac:dyDescent="0.3">
      <c r="A62" s="51">
        <v>49</v>
      </c>
      <c r="B62" s="109" t="str">
        <f>'для bus.gov.ru'!B53</f>
        <v>муниципальное бюджетное общеобразовательное учреждение «Средняя школа № 68»</v>
      </c>
      <c r="C62" s="52">
        <f>'для bus.gov.ru'!C53</f>
        <v>475</v>
      </c>
      <c r="D62" s="52">
        <f>'для bus.gov.ru'!D53</f>
        <v>271</v>
      </c>
      <c r="E62" s="52">
        <f>'для bus.gov.ru'!E53</f>
        <v>0.57052631578947366</v>
      </c>
      <c r="F62" s="53" t="s">
        <v>393</v>
      </c>
      <c r="G62" s="54">
        <f>'Рейтинговая таблица организаций'!D52</f>
        <v>14</v>
      </c>
      <c r="H62" s="54">
        <f>'Рейтинговая таблица организаций'!E52</f>
        <v>14</v>
      </c>
      <c r="I62" s="53" t="s">
        <v>394</v>
      </c>
      <c r="J62" s="54">
        <f>'Рейтинговая таблица организаций'!F52</f>
        <v>45</v>
      </c>
      <c r="K62" s="54">
        <f>'Рейтинговая таблица организаций'!G52</f>
        <v>45</v>
      </c>
      <c r="L62" s="55" t="str">
        <f>IF('Рейтинговая таблица организаций'!H52&lt;1, "Отсутствуют или не функционируют дистанционные способы взаимодействия", IF('Рейтинговая таблица организаций'!H52&lt;4, "В наличии и функционируют более трех  дистанционных способов взаимодействия", "Количество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62" s="55">
        <f>'Рейтинговая таблица организаций'!H52</f>
        <v>6</v>
      </c>
      <c r="N62" s="55">
        <f>IF('Рейтинговая таблица организаций'!H52&lt;1, 0, IF('Рейтинговая таблица организаций'!H52&lt;4, 30, 100))</f>
        <v>100</v>
      </c>
      <c r="O62" s="55" t="s">
        <v>395</v>
      </c>
      <c r="P62" s="55">
        <f>'Рейтинговая таблица организаций'!I52</f>
        <v>153</v>
      </c>
      <c r="Q62" s="55">
        <f>'Рейтинговая таблица организаций'!J52</f>
        <v>165</v>
      </c>
      <c r="R62" s="55" t="s">
        <v>396</v>
      </c>
      <c r="S62" s="55">
        <f>'Рейтинговая таблица организаций'!K52</f>
        <v>191</v>
      </c>
      <c r="T62" s="55">
        <f>'Рейтинговая таблица организаций'!L52</f>
        <v>212</v>
      </c>
      <c r="U62" s="55" t="str">
        <f>IF('Рейтинговая таблица организаций'!Q52&lt;1, "Отсутствуют комфортные условия", IF('Рейтинговая таблица организаций'!Q52&lt;5, "Количество комфортных условий для предоставления услуг (от одного до четырех включительно)", "Наличие пяти  и более комфортных условий для предоставления услуг"))</f>
        <v>Наличие пяти  и более комфортных условий для предоставления услуг</v>
      </c>
      <c r="V62" s="55">
        <f>'Рейтинговая таблица организаций'!Q52</f>
        <v>5</v>
      </c>
      <c r="W62" s="55">
        <f>IF('Рейтинговая таблица организаций'!Q52&lt;1, 0, IF('Рейтинговая таблица организаций'!Q52&lt;4, 20, 100))</f>
        <v>100</v>
      </c>
      <c r="X62" s="55" t="s">
        <v>397</v>
      </c>
      <c r="Y62" s="55">
        <f>'Рейтинговая таблица организаций'!T52</f>
        <v>166</v>
      </c>
      <c r="Z62" s="55">
        <f>'Рейтинговая таблица организаций'!U52</f>
        <v>271</v>
      </c>
      <c r="AA62" s="55" t="str">
        <f>IF('Рейтинговая таблица организаций'!Z52&lt;1, "Отсутствуют условия доступности для инвалидов", IF('Рейтинговая таблица организаций'!Z52&lt;5, "Количество условий доступности организации для инвалидов (от одного до четырех)", "Наличие пяти и более условий доступности для инвалидов"))</f>
        <v>Количество условий доступности организации для инвалидов (от одного до четырех)</v>
      </c>
      <c r="AB62" s="56">
        <f>'Рейтинговая таблица организаций'!Z52</f>
        <v>2</v>
      </c>
      <c r="AC62" s="55">
        <f>IF('Рейтинговая таблица организаций'!Z52&lt;1, 0, IF('Рейтинговая таблица организаций'!Z52&lt;5, 20, 100))</f>
        <v>20</v>
      </c>
      <c r="AD62" s="55" t="str">
        <f>IF('Рейтинговая таблица организаций'!AA52&lt;1, "Отсутствуют условия доступности, позволяющие инвалидам получать услуги наравне с другими", IF('Рейтинговая таблица организаций'!AA52&lt;5, "Количество условий доступности, позволяющих инвалидам получать услуги наравне с другими (от одного до четырех)", "Наличие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62" s="55">
        <f>'Рейтинговая таблица организаций'!AA52</f>
        <v>4</v>
      </c>
      <c r="AF62" s="55">
        <f>IF('Рейтинговая таблица организаций'!AA52&lt;1, 0, IF('Рейтинговая таблица организаций'!AA52&lt;5, 20, 100))</f>
        <v>20</v>
      </c>
      <c r="AG62" s="55" t="s">
        <v>398</v>
      </c>
      <c r="AH62" s="55">
        <f>'Рейтинговая таблица организаций'!AB52</f>
        <v>17</v>
      </c>
      <c r="AI62" s="55">
        <f>'Рейтинговая таблица организаций'!AC52</f>
        <v>18</v>
      </c>
      <c r="AJ62" s="55" t="s">
        <v>399</v>
      </c>
      <c r="AK62" s="55">
        <f>'Рейтинговая таблица организаций'!AH52</f>
        <v>216</v>
      </c>
      <c r="AL62" s="55">
        <f>'Рейтинговая таблица организаций'!AI52</f>
        <v>271</v>
      </c>
      <c r="AM62" s="55" t="s">
        <v>400</v>
      </c>
      <c r="AN62" s="55">
        <f>'Рейтинговая таблица организаций'!AJ52</f>
        <v>226</v>
      </c>
      <c r="AO62" s="55">
        <f>'Рейтинговая таблица организаций'!AK52</f>
        <v>271</v>
      </c>
      <c r="AP62" s="55" t="s">
        <v>401</v>
      </c>
      <c r="AQ62" s="55">
        <f>'Рейтинговая таблица организаций'!AL52</f>
        <v>165</v>
      </c>
      <c r="AR62" s="55">
        <f>'Рейтинговая таблица организаций'!AM52</f>
        <v>180</v>
      </c>
      <c r="AS62" s="55" t="s">
        <v>402</v>
      </c>
      <c r="AT62" s="55">
        <f>'Рейтинговая таблица организаций'!AR52</f>
        <v>188</v>
      </c>
      <c r="AU62" s="55">
        <f>'Рейтинговая таблица организаций'!AS52</f>
        <v>271</v>
      </c>
      <c r="AV62" s="55" t="s">
        <v>403</v>
      </c>
      <c r="AW62" s="55">
        <f>'Рейтинговая таблица организаций'!AT52</f>
        <v>216</v>
      </c>
      <c r="AX62" s="55">
        <f>'Рейтинговая таблица организаций'!AU52</f>
        <v>271</v>
      </c>
      <c r="AY62" s="55" t="s">
        <v>404</v>
      </c>
      <c r="AZ62" s="55">
        <f>'Рейтинговая таблица организаций'!AV52</f>
        <v>216</v>
      </c>
      <c r="BA62" s="55">
        <f>'Рейтинговая таблица организаций'!AW52</f>
        <v>271</v>
      </c>
    </row>
  </sheetData>
  <mergeCells count="71">
    <mergeCell ref="A1:D1"/>
    <mergeCell ref="A2:B2"/>
    <mergeCell ref="C2:E2"/>
    <mergeCell ref="A3:B3"/>
    <mergeCell ref="C3:E3"/>
    <mergeCell ref="A4:B4"/>
    <mergeCell ref="A5:B5"/>
    <mergeCell ref="A8:A13"/>
    <mergeCell ref="B8:B13"/>
    <mergeCell ref="C8:C13"/>
    <mergeCell ref="A7:E7"/>
    <mergeCell ref="C5:G5"/>
    <mergeCell ref="F12:H12"/>
    <mergeCell ref="D8:D13"/>
    <mergeCell ref="E8:E13"/>
    <mergeCell ref="G13:H13"/>
    <mergeCell ref="F8:BA8"/>
    <mergeCell ref="U9:Z9"/>
    <mergeCell ref="AA9:AI9"/>
    <mergeCell ref="F9:T9"/>
    <mergeCell ref="AJ9:AR9"/>
    <mergeCell ref="AS9:BA9"/>
    <mergeCell ref="F11:K11"/>
    <mergeCell ref="L11:N11"/>
    <mergeCell ref="O11:T11"/>
    <mergeCell ref="U11:W11"/>
    <mergeCell ref="X11:Z11"/>
    <mergeCell ref="AA11:AC11"/>
    <mergeCell ref="AD11:AF11"/>
    <mergeCell ref="AS10:BA10"/>
    <mergeCell ref="AJ10:AR10"/>
    <mergeCell ref="AA10:AI10"/>
    <mergeCell ref="AP11:AR11"/>
    <mergeCell ref="F10:T10"/>
    <mergeCell ref="U10:Z10"/>
    <mergeCell ref="AG11:AI11"/>
    <mergeCell ref="AJ11:AL11"/>
    <mergeCell ref="AM11:AO11"/>
    <mergeCell ref="AS11:AU11"/>
    <mergeCell ref="AY11:BA11"/>
    <mergeCell ref="AV11:AX11"/>
    <mergeCell ref="I12:K12"/>
    <mergeCell ref="L12:N12"/>
    <mergeCell ref="O12:Q12"/>
    <mergeCell ref="R12:T12"/>
    <mergeCell ref="U12:W12"/>
    <mergeCell ref="X12:Z12"/>
    <mergeCell ref="AA12:AC12"/>
    <mergeCell ref="AD12:AF12"/>
    <mergeCell ref="AG12:AI12"/>
    <mergeCell ref="AJ12:AL12"/>
    <mergeCell ref="AM12:AO12"/>
    <mergeCell ref="AY12:BA12"/>
    <mergeCell ref="AV12:AX12"/>
    <mergeCell ref="AS12:AU12"/>
    <mergeCell ref="AP12:AR12"/>
    <mergeCell ref="AW13:AX13"/>
    <mergeCell ref="AQ13:AR13"/>
    <mergeCell ref="AZ13:BA13"/>
    <mergeCell ref="AT13:AU13"/>
    <mergeCell ref="J13:K13"/>
    <mergeCell ref="M13:N13"/>
    <mergeCell ref="P13:Q13"/>
    <mergeCell ref="S13:T13"/>
    <mergeCell ref="V13:W13"/>
    <mergeCell ref="Y13:Z13"/>
    <mergeCell ref="AB13:AC13"/>
    <mergeCell ref="AE13:AF13"/>
    <mergeCell ref="AH13:AI13"/>
    <mergeCell ref="AK13:AL13"/>
    <mergeCell ref="AN13:AO13"/>
  </mergeCells>
  <pageMargins left="0.70000004768371604" right="0.70000004768371604" top="0.75" bottom="0.75" header="0.30000001192092901" footer="0.3000000119209290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15</vt:i4>
      </vt:variant>
    </vt:vector>
  </HeadingPairs>
  <TitlesOfParts>
    <vt:vector size="15" baseType="lpstr">
      <vt:lpstr>Рейтинговая таблица организаций</vt:lpstr>
      <vt:lpstr>для bus.gov.ru</vt:lpstr>
      <vt:lpstr>ИТОГ</vt:lpstr>
      <vt:lpstr>Лист3</vt:lpstr>
      <vt:lpstr>Лист2</vt:lpstr>
      <vt:lpstr>Лист1</vt:lpstr>
      <vt:lpstr>Лист21</vt:lpstr>
      <vt:lpstr>Лист22</vt:lpstr>
      <vt:lpstr>Матрица бас гов</vt:lpstr>
      <vt:lpstr>Лист19</vt:lpstr>
      <vt:lpstr>Критерии и показатели</vt:lpstr>
      <vt:lpstr>для таблиц</vt:lpstr>
      <vt:lpstr>Лист14</vt:lpstr>
      <vt:lpstr>для рейтингов</vt:lpstr>
      <vt:lpstr>Лист4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 безопасности</dc:creator>
  <cp:lastModifiedBy>om</cp:lastModifiedBy>
  <dcterms:created xsi:type="dcterms:W3CDTF">2009-01-27T23:58:13Z</dcterms:created>
  <dcterms:modified xsi:type="dcterms:W3CDTF">2022-02-16T06:06:24Z</dcterms:modified>
</cp:coreProperties>
</file>